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fu\Downloads\"/>
    </mc:Choice>
  </mc:AlternateContent>
  <xr:revisionPtr revIDLastSave="0" documentId="13_ncr:1_{9CBE0E38-883F-4238-8BD2-0FA174A29499}" xr6:coauthVersionLast="47" xr6:coauthVersionMax="47" xr10:uidLastSave="{00000000-0000-0000-0000-000000000000}"/>
  <workbookProtection workbookAlgorithmName="SHA-512" workbookHashValue="/jIjJ5BN18nRgiuVqCwTuRB65aWHw37Lt5AKQQaw7E97Zzow50C4UG+suR9oUPPXswKYNEv8aKgr2+0ZYMhOoQ==" workbookSaltValue="D8G9ySs0HcCquOv+/g+ldg==" workbookSpinCount="100000" lockStructure="1"/>
  <bookViews>
    <workbookView xWindow="-120" yWindow="-120" windowWidth="29040" windowHeight="15840" tabRatio="684" xr2:uid="{00000000-000D-0000-FFFF-FFFF00000000}"/>
  </bookViews>
  <sheets>
    <sheet name="Dysberäkning" sheetId="6" r:id="rId1"/>
    <sheet name="Dysval" sheetId="4" r:id="rId2"/>
    <sheet name="Flödesvarvtal" sheetId="5" r:id="rId3"/>
    <sheet name="Tryckfall" sheetId="3" r:id="rId4"/>
    <sheet name="Omvandlingstabeller" sheetId="2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11" i="6" s="1"/>
  <c r="G5" i="2"/>
  <c r="D8" i="6"/>
  <c r="D11" i="6" s="1"/>
  <c r="E8" i="6"/>
  <c r="E11" i="6" s="1"/>
  <c r="C9" i="6"/>
  <c r="D9" i="6"/>
  <c r="D13" i="6" s="1"/>
  <c r="D14" i="6" s="1"/>
  <c r="E9" i="6"/>
  <c r="E13" i="6" s="1"/>
  <c r="E14" i="6" s="1"/>
  <c r="C12" i="6"/>
  <c r="G5" i="4"/>
  <c r="G9" i="4"/>
  <c r="G13" i="4"/>
  <c r="G17" i="4"/>
  <c r="F22" i="4"/>
  <c r="H22" i="4"/>
  <c r="F23" i="4"/>
  <c r="F24" i="4"/>
  <c r="H24" i="4"/>
  <c r="E5" i="5"/>
  <c r="I5" i="5" s="1"/>
  <c r="E5" i="3"/>
  <c r="F5" i="3"/>
  <c r="E6" i="3"/>
  <c r="F6" i="3"/>
  <c r="E7" i="3"/>
  <c r="F7" i="3"/>
  <c r="E8" i="3"/>
  <c r="F8" i="3"/>
  <c r="G2" i="2"/>
  <c r="C5" i="2"/>
  <c r="C8" i="2"/>
  <c r="F8" i="2"/>
  <c r="C11" i="2"/>
  <c r="F11" i="2"/>
  <c r="C14" i="2"/>
  <c r="C17" i="2"/>
  <c r="C20" i="2"/>
  <c r="F25" i="4"/>
  <c r="H23" i="4"/>
  <c r="H25" i="4"/>
  <c r="E9" i="3" l="1"/>
  <c r="E10" i="6"/>
  <c r="D10" i="6"/>
  <c r="F11" i="6"/>
  <c r="C10" i="6"/>
  <c r="F9" i="6"/>
  <c r="F13" i="6" s="1"/>
  <c r="F14" i="6" s="1"/>
  <c r="C13" i="6"/>
  <c r="C14" i="6" s="1"/>
</calcChain>
</file>

<file path=xl/sharedStrings.xml><?xml version="1.0" encoding="utf-8"?>
<sst xmlns="http://schemas.openxmlformats.org/spreadsheetml/2006/main" count="138" uniqueCount="64">
  <si>
    <t>Dysberäkning</t>
  </si>
  <si>
    <t>Alt.1</t>
  </si>
  <si>
    <t>Antal</t>
  </si>
  <si>
    <t>Dysfaktor</t>
  </si>
  <si>
    <t>Liter</t>
  </si>
  <si>
    <t>=</t>
  </si>
  <si>
    <t>Alt.2</t>
  </si>
  <si>
    <t>Alt.3</t>
  </si>
  <si>
    <t>Alt.4</t>
  </si>
  <si>
    <t>Beräkning av flöden genom dysor</t>
  </si>
  <si>
    <t>Flöde</t>
  </si>
  <si>
    <t>Reaktionskraft</t>
  </si>
  <si>
    <t>Totalt =</t>
  </si>
  <si>
    <t>Antal
dysor</t>
  </si>
  <si>
    <t>bar</t>
  </si>
  <si>
    <t>psi</t>
  </si>
  <si>
    <t>UK Gallon</t>
  </si>
  <si>
    <t>US Gallon</t>
  </si>
  <si>
    <t>Slangdiameter (mm)</t>
  </si>
  <si>
    <t>Flöde (liter/min</t>
  </si>
  <si>
    <t>Slanglängd (m)</t>
  </si>
  <si>
    <t>Tryckfall (bar)</t>
  </si>
  <si>
    <t>Flödeshastighet (m/s)</t>
  </si>
  <si>
    <t>Totalt tryckfall (bar)</t>
  </si>
  <si>
    <t>Tryck (bar)</t>
  </si>
  <si>
    <t>Beräknad inställning av arbetstryck</t>
  </si>
  <si>
    <t>Flöde (l/min)</t>
  </si>
  <si>
    <t>Diameter (mm)</t>
  </si>
  <si>
    <t>Total reaktionskraft                  (N) =</t>
  </si>
  <si>
    <t>(Newton, N)</t>
  </si>
  <si>
    <t>Dysdiameter (mm)</t>
  </si>
  <si>
    <t>Antal (st)</t>
  </si>
  <si>
    <t>(l/min)</t>
  </si>
  <si>
    <t>Strömningshastighet             (m/s) =</t>
  </si>
  <si>
    <t>Totalt flöde =</t>
  </si>
  <si>
    <t>Tryck                                         (bar) ?</t>
  </si>
  <si>
    <t>Dysdiameter                          (mm) ?</t>
  </si>
  <si>
    <t>Dysor, antal                                (n) ?</t>
  </si>
  <si>
    <t>Dysfaktor                                   ('/.) ?</t>
  </si>
  <si>
    <t>Dieselförbrukning                    (l/h) =</t>
  </si>
  <si>
    <t>Energibehov                             (kW) =</t>
  </si>
  <si>
    <t>Reaktionskraft/Dysa                 (N) =</t>
  </si>
  <si>
    <t>Totalflöde                             (l/min) =</t>
  </si>
  <si>
    <t>Flöde/Dysa                           (l/min) =</t>
  </si>
  <si>
    <t>l/min =</t>
  </si>
  <si>
    <t>l/h =</t>
  </si>
  <si>
    <t>Inställt varvtal (rpm)</t>
  </si>
  <si>
    <t>Max. flöde (l/min)</t>
  </si>
  <si>
    <t>Max. motorvarvtal (rpm)</t>
  </si>
  <si>
    <t>Optimerat dysval (mm)</t>
  </si>
  <si>
    <t>Flöde vid inställt varvtal (l/min)</t>
  </si>
  <si>
    <t>Beräkning av tryckfall i slangar</t>
  </si>
  <si>
    <t>Svar i grön färg</t>
  </si>
  <si>
    <t>Fyll endast i blå fält</t>
  </si>
  <si>
    <t>Tum (") till mm</t>
  </si>
  <si>
    <t>mm till Tum (")</t>
  </si>
  <si>
    <t>Zander &amp; Ingeström AB +46 8 80 90 00 • order@zeta.se • zeta.se
Box 7206, SE–187 13 Täby, Sweden • Besöksadress: Mätslingan 19 A, Täby</t>
  </si>
  <si>
    <t>Kontakta oss</t>
  </si>
  <si>
    <t xml:space="preserve">André Hjärpe </t>
  </si>
  <si>
    <t>Stefan Wahlberg</t>
  </si>
  <si>
    <t>stefan.wahlberg@zeta.se</t>
  </si>
  <si>
    <t>andre.hjarpe@zeta.se</t>
  </si>
  <si>
    <t>0704-670 518</t>
  </si>
  <si>
    <t>0736-664 638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</si>
</sst>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3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4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color indexed="4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2"/>
      <color rgb="FF007F87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rgb="FF007F87"/>
      <name val="Calibri"/>
      <family val="2"/>
    </font>
    <font>
      <b/>
      <sz val="14"/>
      <color theme="1"/>
      <name val="Calibri"/>
      <family val="2"/>
    </font>
    <font>
      <sz val="20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4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u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FD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8">
    <xf numFmtId="0" fontId="0" fillId="0" borderId="0" xfId="0"/>
    <xf numFmtId="0" fontId="16" fillId="0" borderId="0" xfId="0" applyFont="1" applyAlignment="1">
      <alignment horizontal="left"/>
    </xf>
    <xf numFmtId="165" fontId="3" fillId="0" borderId="3" xfId="1" applyNumberFormat="1" applyFont="1" applyFill="1" applyBorder="1" applyAlignment="1" applyProtection="1">
      <alignment horizontal="center"/>
      <protection hidden="1"/>
    </xf>
    <xf numFmtId="165" fontId="3" fillId="0" borderId="3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0" fontId="20" fillId="8" borderId="3" xfId="0" applyFont="1" applyFill="1" applyBorder="1" applyAlignment="1" applyProtection="1">
      <alignment horizontal="center"/>
      <protection locked="0"/>
    </xf>
    <xf numFmtId="2" fontId="20" fillId="8" borderId="3" xfId="0" applyNumberFormat="1" applyFont="1" applyFill="1" applyBorder="1" applyAlignment="1" applyProtection="1">
      <alignment horizontal="center"/>
      <protection locked="0"/>
    </xf>
    <xf numFmtId="0" fontId="21" fillId="8" borderId="3" xfId="0" applyFont="1" applyFill="1" applyBorder="1" applyAlignment="1" applyProtection="1">
      <alignment horizontal="center"/>
      <protection locked="0"/>
    </xf>
    <xf numFmtId="2" fontId="21" fillId="8" borderId="3" xfId="0" applyNumberFormat="1" applyFont="1" applyFill="1" applyBorder="1" applyAlignment="1" applyProtection="1">
      <alignment horizontal="center"/>
      <protection locked="0"/>
    </xf>
    <xf numFmtId="0" fontId="10" fillId="7" borderId="0" xfId="0" applyFont="1" applyFill="1" applyProtection="1">
      <protection hidden="1"/>
    </xf>
    <xf numFmtId="0" fontId="10" fillId="7" borderId="0" xfId="0" applyFont="1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/>
      <protection hidden="1"/>
    </xf>
    <xf numFmtId="165" fontId="11" fillId="7" borderId="0" xfId="0" applyNumberFormat="1" applyFont="1" applyFill="1" applyAlignment="1" applyProtection="1">
      <alignment horizontal="center"/>
      <protection hidden="1"/>
    </xf>
    <xf numFmtId="0" fontId="25" fillId="0" borderId="0" xfId="0" applyFont="1" applyAlignment="1">
      <alignment horizontal="left"/>
    </xf>
    <xf numFmtId="0" fontId="9" fillId="5" borderId="0" xfId="0" applyFont="1" applyFill="1" applyAlignment="1">
      <alignment horizontal="left"/>
    </xf>
    <xf numFmtId="0" fontId="5" fillId="8" borderId="3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Protection="1">
      <protection hidden="1"/>
    </xf>
    <xf numFmtId="0" fontId="11" fillId="4" borderId="3" xfId="0" applyFont="1" applyFill="1" applyBorder="1" applyAlignment="1" applyProtection="1">
      <alignment wrapText="1"/>
      <protection hidden="1"/>
    </xf>
    <xf numFmtId="0" fontId="11" fillId="4" borderId="4" xfId="0" applyFont="1" applyFill="1" applyBorder="1" applyAlignment="1" applyProtection="1">
      <alignment wrapText="1"/>
      <protection hidden="1"/>
    </xf>
    <xf numFmtId="0" fontId="25" fillId="5" borderId="0" xfId="0" applyFont="1" applyFill="1" applyAlignment="1">
      <alignment horizontal="left"/>
    </xf>
    <xf numFmtId="0" fontId="13" fillId="4" borderId="3" xfId="0" applyFont="1" applyFill="1" applyBorder="1" applyAlignment="1" applyProtection="1">
      <alignment horizontal="center"/>
      <protection hidden="1"/>
    </xf>
    <xf numFmtId="0" fontId="12" fillId="7" borderId="0" xfId="0" applyFont="1" applyFill="1" applyProtection="1"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left"/>
      <protection hidden="1"/>
    </xf>
    <xf numFmtId="0" fontId="12" fillId="7" borderId="0" xfId="0" applyFont="1" applyFill="1" applyAlignment="1" applyProtection="1">
      <alignment horizontal="center"/>
      <protection hidden="1"/>
    </xf>
    <xf numFmtId="165" fontId="6" fillId="8" borderId="3" xfId="0" applyNumberFormat="1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 hidden="1"/>
    </xf>
    <xf numFmtId="0" fontId="2" fillId="0" borderId="3" xfId="0" applyFont="1" applyBorder="1" applyProtection="1">
      <protection locked="0"/>
    </xf>
    <xf numFmtId="0" fontId="2" fillId="7" borderId="0" xfId="0" applyFont="1" applyFill="1"/>
    <xf numFmtId="0" fontId="0" fillId="5" borderId="0" xfId="0" applyFill="1"/>
    <xf numFmtId="0" fontId="3" fillId="7" borderId="0" xfId="0" applyFont="1" applyFill="1" applyAlignment="1">
      <alignment horizontal="left"/>
    </xf>
    <xf numFmtId="0" fontId="17" fillId="7" borderId="14" xfId="0" applyFont="1" applyFill="1" applyBorder="1"/>
    <xf numFmtId="0" fontId="2" fillId="7" borderId="14" xfId="0" applyFont="1" applyFill="1" applyBorder="1"/>
    <xf numFmtId="0" fontId="0" fillId="7" borderId="0" xfId="0" applyFill="1"/>
    <xf numFmtId="0" fontId="19" fillId="7" borderId="0" xfId="0" applyFont="1" applyFill="1" applyAlignment="1">
      <alignment horizontal="left" wrapText="1"/>
    </xf>
    <xf numFmtId="0" fontId="19" fillId="7" borderId="0" xfId="0" applyFont="1" applyFill="1"/>
    <xf numFmtId="49" fontId="2" fillId="7" borderId="0" xfId="0" applyNumberFormat="1" applyFont="1" applyFill="1" applyAlignment="1">
      <alignment horizontal="left" vertical="top"/>
    </xf>
    <xf numFmtId="49" fontId="18" fillId="7" borderId="0" xfId="0" applyNumberFormat="1" applyFont="1" applyFill="1"/>
    <xf numFmtId="0" fontId="2" fillId="7" borderId="0" xfId="0" applyFont="1" applyFill="1" applyAlignment="1">
      <alignment vertical="top"/>
    </xf>
    <xf numFmtId="0" fontId="10" fillId="7" borderId="0" xfId="0" applyFont="1" applyFill="1"/>
    <xf numFmtId="0" fontId="10" fillId="5" borderId="0" xfId="0" applyFont="1" applyFill="1"/>
    <xf numFmtId="0" fontId="10" fillId="0" borderId="0" xfId="0" applyFont="1"/>
    <xf numFmtId="0" fontId="11" fillId="0" borderId="1" xfId="0" applyFont="1" applyBorder="1"/>
    <xf numFmtId="0" fontId="10" fillId="4" borderId="2" xfId="0" applyFont="1" applyFill="1" applyBorder="1"/>
    <xf numFmtId="0" fontId="10" fillId="4" borderId="3" xfId="0" applyFont="1" applyFill="1" applyBorder="1"/>
    <xf numFmtId="0" fontId="10" fillId="4" borderId="3" xfId="0" quotePrefix="1" applyFont="1" applyFill="1" applyBorder="1" applyAlignment="1">
      <alignment horizontal="right"/>
    </xf>
    <xf numFmtId="0" fontId="10" fillId="4" borderId="4" xfId="0" applyFont="1" applyFill="1" applyBorder="1"/>
    <xf numFmtId="0" fontId="10" fillId="4" borderId="7" xfId="0" quotePrefix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7" borderId="0" xfId="0" applyNumberFormat="1" applyFont="1" applyFill="1"/>
    <xf numFmtId="2" fontId="10" fillId="4" borderId="3" xfId="0" applyNumberFormat="1" applyFont="1" applyFill="1" applyBorder="1"/>
    <xf numFmtId="1" fontId="10" fillId="4" borderId="7" xfId="0" quotePrefix="1" applyNumberFormat="1" applyFont="1" applyFill="1" applyBorder="1" applyAlignment="1">
      <alignment horizontal="center"/>
    </xf>
    <xf numFmtId="1" fontId="10" fillId="7" borderId="0" xfId="0" applyNumberFormat="1" applyFont="1" applyFill="1"/>
    <xf numFmtId="1" fontId="10" fillId="7" borderId="0" xfId="0" applyNumberFormat="1" applyFont="1" applyFill="1" applyAlignment="1">
      <alignment horizontal="center"/>
    </xf>
    <xf numFmtId="2" fontId="10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" fontId="11" fillId="0" borderId="1" xfId="0" applyNumberFormat="1" applyFont="1" applyBorder="1" applyAlignment="1">
      <alignment horizontal="left"/>
    </xf>
    <xf numFmtId="1" fontId="10" fillId="4" borderId="2" xfId="0" applyNumberFormat="1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165" fontId="10" fillId="4" borderId="3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1" fontId="10" fillId="4" borderId="3" xfId="0" quotePrefix="1" applyNumberFormat="1" applyFont="1" applyFill="1" applyBorder="1" applyAlignment="1">
      <alignment horizontal="center"/>
    </xf>
    <xf numFmtId="2" fontId="10" fillId="4" borderId="4" xfId="0" applyNumberFormat="1" applyFont="1" applyFill="1" applyBorder="1" applyAlignment="1">
      <alignment horizontal="center"/>
    </xf>
    <xf numFmtId="1" fontId="11" fillId="4" borderId="3" xfId="0" applyNumberFormat="1" applyFont="1" applyFill="1" applyBorder="1"/>
    <xf numFmtId="1" fontId="10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/>
    </xf>
    <xf numFmtId="1" fontId="11" fillId="4" borderId="3" xfId="0" applyNumberFormat="1" applyFont="1" applyFill="1" applyBorder="1" applyAlignment="1">
      <alignment horizontal="left"/>
    </xf>
    <xf numFmtId="1" fontId="10" fillId="0" borderId="0" xfId="0" applyNumberFormat="1" applyFont="1"/>
    <xf numFmtId="1" fontId="11" fillId="4" borderId="2" xfId="0" applyNumberFormat="1" applyFont="1" applyFill="1" applyBorder="1"/>
    <xf numFmtId="165" fontId="10" fillId="2" borderId="3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right"/>
    </xf>
    <xf numFmtId="1" fontId="11" fillId="2" borderId="3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7" borderId="0" xfId="0" applyFont="1" applyFill="1" applyAlignment="1">
      <alignment horizontal="left"/>
    </xf>
    <xf numFmtId="0" fontId="10" fillId="7" borderId="14" xfId="0" applyFont="1" applyFill="1" applyBorder="1"/>
    <xf numFmtId="1" fontId="11" fillId="8" borderId="1" xfId="0" applyNumberFormat="1" applyFont="1" applyFill="1" applyBorder="1" applyAlignment="1" applyProtection="1">
      <alignment horizontal="center"/>
      <protection locked="0" hidden="1"/>
    </xf>
    <xf numFmtId="2" fontId="11" fillId="8" borderId="1" xfId="0" applyNumberFormat="1" applyFont="1" applyFill="1" applyBorder="1" applyAlignment="1" applyProtection="1">
      <alignment horizontal="center"/>
      <protection locked="0" hidden="1"/>
    </xf>
    <xf numFmtId="165" fontId="11" fillId="8" borderId="1" xfId="0" applyNumberFormat="1" applyFont="1" applyFill="1" applyBorder="1" applyAlignment="1" applyProtection="1">
      <alignment horizontal="center"/>
      <protection locked="0" hidden="1"/>
    </xf>
    <xf numFmtId="165" fontId="15" fillId="2" borderId="5" xfId="0" applyNumberFormat="1" applyFont="1" applyFill="1" applyBorder="1" applyAlignment="1">
      <alignment horizontal="center"/>
    </xf>
    <xf numFmtId="2" fontId="15" fillId="2" borderId="5" xfId="0" applyNumberFormat="1" applyFont="1" applyFill="1" applyBorder="1" applyAlignment="1">
      <alignment horizontal="center"/>
    </xf>
    <xf numFmtId="0" fontId="23" fillId="7" borderId="0" xfId="0" applyFont="1" applyFill="1"/>
    <xf numFmtId="0" fontId="7" fillId="7" borderId="0" xfId="0" applyFont="1" applyFill="1"/>
    <xf numFmtId="0" fontId="23" fillId="5" borderId="0" xfId="0" applyFont="1" applyFill="1"/>
    <xf numFmtId="0" fontId="23" fillId="0" borderId="0" xfId="0" applyFont="1"/>
    <xf numFmtId="0" fontId="11" fillId="7" borderId="14" xfId="0" applyFont="1" applyFill="1" applyBorder="1"/>
    <xf numFmtId="0" fontId="7" fillId="7" borderId="14" xfId="0" applyFont="1" applyFill="1" applyBorder="1"/>
    <xf numFmtId="0" fontId="11" fillId="7" borderId="0" xfId="0" applyFont="1" applyFill="1"/>
    <xf numFmtId="49" fontId="7" fillId="7" borderId="0" xfId="0" applyNumberFormat="1" applyFont="1" applyFill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7" fillId="7" borderId="0" xfId="0" applyFont="1" applyFill="1" applyAlignment="1">
      <alignment vertical="top"/>
    </xf>
    <xf numFmtId="0" fontId="7" fillId="5" borderId="0" xfId="0" applyFont="1" applyFill="1" applyAlignment="1">
      <alignment horizontal="center" wrapText="1"/>
    </xf>
    <xf numFmtId="0" fontId="11" fillId="5" borderId="0" xfId="0" applyFont="1" applyFill="1"/>
    <xf numFmtId="0" fontId="11" fillId="0" borderId="0" xfId="0" applyFont="1"/>
    <xf numFmtId="0" fontId="12" fillId="7" borderId="0" xfId="0" applyFont="1" applyFill="1"/>
    <xf numFmtId="0" fontId="12" fillId="0" borderId="0" xfId="0" applyFont="1"/>
    <xf numFmtId="0" fontId="12" fillId="5" borderId="0" xfId="0" applyFont="1" applyFill="1"/>
    <xf numFmtId="0" fontId="13" fillId="3" borderId="7" xfId="0" applyFont="1" applyFill="1" applyBorder="1"/>
    <xf numFmtId="0" fontId="12" fillId="3" borderId="8" xfId="0" applyFont="1" applyFill="1" applyBorder="1"/>
    <xf numFmtId="0" fontId="12" fillId="3" borderId="5" xfId="0" applyFont="1" applyFill="1" applyBorder="1"/>
    <xf numFmtId="0" fontId="12" fillId="3" borderId="3" xfId="0" applyFont="1" applyFill="1" applyBorder="1"/>
    <xf numFmtId="0" fontId="12" fillId="3" borderId="7" xfId="0" applyFont="1" applyFill="1" applyBorder="1"/>
    <xf numFmtId="165" fontId="13" fillId="2" borderId="3" xfId="0" applyNumberFormat="1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/>
    </xf>
    <xf numFmtId="165" fontId="12" fillId="7" borderId="0" xfId="0" applyNumberFormat="1" applyFont="1" applyFill="1" applyAlignment="1">
      <alignment horizontal="center"/>
    </xf>
    <xf numFmtId="0" fontId="13" fillId="7" borderId="0" xfId="0" applyFont="1" applyFill="1"/>
    <xf numFmtId="0" fontId="7" fillId="5" borderId="0" xfId="0" applyFont="1" applyFill="1"/>
    <xf numFmtId="0" fontId="13" fillId="2" borderId="6" xfId="0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165" fontId="13" fillId="2" borderId="6" xfId="0" applyNumberFormat="1" applyFont="1" applyFill="1" applyBorder="1" applyAlignment="1">
      <alignment horizontal="center"/>
    </xf>
    <xf numFmtId="1" fontId="11" fillId="7" borderId="0" xfId="0" applyNumberFormat="1" applyFont="1" applyFill="1" applyAlignment="1">
      <alignment horizontal="center"/>
    </xf>
    <xf numFmtId="0" fontId="3" fillId="8" borderId="9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13" fillId="8" borderId="3" xfId="0" applyFont="1" applyFill="1" applyBorder="1" applyAlignment="1" applyProtection="1">
      <alignment horizontal="center"/>
      <protection locked="0" hidden="1"/>
    </xf>
    <xf numFmtId="165" fontId="13" fillId="8" borderId="3" xfId="0" applyNumberFormat="1" applyFont="1" applyFill="1" applyBorder="1" applyAlignment="1" applyProtection="1">
      <alignment horizontal="center"/>
      <protection locked="0" hidden="1"/>
    </xf>
    <xf numFmtId="0" fontId="4" fillId="0" borderId="12" xfId="0" applyFont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8" fillId="4" borderId="3" xfId="0" applyFont="1" applyFill="1" applyBorder="1"/>
    <xf numFmtId="165" fontId="3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2" fillId="7" borderId="0" xfId="0" applyFont="1" applyFill="1" applyAlignment="1">
      <alignment horizontal="center"/>
    </xf>
    <xf numFmtId="0" fontId="21" fillId="8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2" fillId="6" borderId="7" xfId="0" applyFont="1" applyFill="1" applyBorder="1" applyAlignment="1">
      <alignment horizontal="left"/>
    </xf>
    <xf numFmtId="0" fontId="22" fillId="6" borderId="8" xfId="0" applyFont="1" applyFill="1" applyBorder="1" applyAlignment="1">
      <alignment horizontal="left"/>
    </xf>
    <xf numFmtId="0" fontId="22" fillId="6" borderId="5" xfId="0" applyFont="1" applyFill="1" applyBorder="1" applyAlignment="1">
      <alignment horizontal="left"/>
    </xf>
    <xf numFmtId="0" fontId="7" fillId="5" borderId="0" xfId="0" applyFont="1" applyFill="1" applyAlignment="1">
      <alignment horizontal="center" wrapText="1"/>
    </xf>
    <xf numFmtId="0" fontId="14" fillId="2" borderId="13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9" fillId="7" borderId="10" xfId="0" applyFont="1" applyFill="1" applyBorder="1" applyAlignment="1">
      <alignment horizontal="left" wrapText="1"/>
    </xf>
    <xf numFmtId="0" fontId="27" fillId="7" borderId="0" xfId="2" applyFont="1" applyFill="1"/>
    <xf numFmtId="0" fontId="28" fillId="7" borderId="0" xfId="2" applyFont="1" applyFill="1" applyAlignment="1">
      <alignment horizontal="left" vertical="top"/>
    </xf>
    <xf numFmtId="0" fontId="28" fillId="7" borderId="0" xfId="2" applyFont="1" applyFill="1"/>
    <xf numFmtId="0" fontId="29" fillId="7" borderId="0" xfId="2" applyFont="1" applyFill="1"/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D9FDFF"/>
      <color rgb="FFFFFFCC"/>
      <color rgb="FF007F87"/>
      <color rgb="FFDD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9</xdr:row>
      <xdr:rowOff>57150</xdr:rowOff>
    </xdr:to>
    <xdr:sp macro="" textlink="">
      <xdr:nvSpPr>
        <xdr:cNvPr id="65755" name="Line 2">
          <a:extLst>
            <a:ext uri="{FF2B5EF4-FFF2-40B4-BE49-F238E27FC236}">
              <a16:creationId xmlns:a16="http://schemas.microsoft.com/office/drawing/2014/main" id="{8E552FD2-E132-4D41-038D-D155C9A29923}"/>
            </a:ext>
          </a:extLst>
        </xdr:cNvPr>
        <xdr:cNvSpPr>
          <a:spLocks noChangeShapeType="1"/>
        </xdr:cNvSpPr>
      </xdr:nvSpPr>
      <xdr:spPr bwMode="auto">
        <a:xfrm>
          <a:off x="4800600" y="2266950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47626</xdr:colOff>
      <xdr:row>0</xdr:row>
      <xdr:rowOff>57150</xdr:rowOff>
    </xdr:from>
    <xdr:to>
      <xdr:col>1</xdr:col>
      <xdr:colOff>1781176</xdr:colOff>
      <xdr:row>0</xdr:row>
      <xdr:rowOff>764369</xdr:rowOff>
    </xdr:to>
    <xdr:pic>
      <xdr:nvPicPr>
        <xdr:cNvPr id="65756" name="Bildobjekt 1">
          <a:extLst>
            <a:ext uri="{FF2B5EF4-FFF2-40B4-BE49-F238E27FC236}">
              <a16:creationId xmlns:a16="http://schemas.microsoft.com/office/drawing/2014/main" id="{A4B96E5C-5CC3-B493-D305-7678DE3E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1733550" cy="70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28576</xdr:rowOff>
    </xdr:from>
    <xdr:to>
      <xdr:col>3</xdr:col>
      <xdr:colOff>133350</xdr:colOff>
      <xdr:row>0</xdr:row>
      <xdr:rowOff>756220</xdr:rowOff>
    </xdr:to>
    <xdr:pic>
      <xdr:nvPicPr>
        <xdr:cNvPr id="2064" name="Bildobjekt 1">
          <a:extLst>
            <a:ext uri="{FF2B5EF4-FFF2-40B4-BE49-F238E27FC236}">
              <a16:creationId xmlns:a16="http://schemas.microsoft.com/office/drawing/2014/main" id="{8A3636DC-C43D-4C43-1066-2088AB57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6"/>
          <a:ext cx="1762125" cy="727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2</xdr:col>
      <xdr:colOff>476250</xdr:colOff>
      <xdr:row>0</xdr:row>
      <xdr:rowOff>819715</xdr:rowOff>
    </xdr:to>
    <xdr:pic>
      <xdr:nvPicPr>
        <xdr:cNvPr id="64526" name="Bildobjekt 1">
          <a:extLst>
            <a:ext uri="{FF2B5EF4-FFF2-40B4-BE49-F238E27FC236}">
              <a16:creationId xmlns:a16="http://schemas.microsoft.com/office/drawing/2014/main" id="{D2CB5FE3-3AF5-FD42-485D-1ECDF29F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1876425" cy="76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2</xdr:col>
      <xdr:colOff>933450</xdr:colOff>
      <xdr:row>0</xdr:row>
      <xdr:rowOff>847725</xdr:rowOff>
    </xdr:to>
    <xdr:pic>
      <xdr:nvPicPr>
        <xdr:cNvPr id="4111" name="Bildobjekt 1">
          <a:extLst>
            <a:ext uri="{FF2B5EF4-FFF2-40B4-BE49-F238E27FC236}">
              <a16:creationId xmlns:a16="http://schemas.microsoft.com/office/drawing/2014/main" id="{89D814CD-42B0-12C3-3C0F-7FB6D5DC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914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466725</xdr:colOff>
      <xdr:row>0</xdr:row>
      <xdr:rowOff>819150</xdr:rowOff>
    </xdr:to>
    <xdr:pic>
      <xdr:nvPicPr>
        <xdr:cNvPr id="5135" name="Bildobjekt 2">
          <a:extLst>
            <a:ext uri="{FF2B5EF4-FFF2-40B4-BE49-F238E27FC236}">
              <a16:creationId xmlns:a16="http://schemas.microsoft.com/office/drawing/2014/main" id="{85F8A438-8EFA-5540-412F-9B435F67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914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fan.wahlberg@zeta.se" TargetMode="External"/><Relationship Id="rId1" Type="http://schemas.openxmlformats.org/officeDocument/2006/relationships/hyperlink" Target="mailto:andre.hjarpe@zeta.s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tefan.wahlberg@zeta.se" TargetMode="External"/><Relationship Id="rId1" Type="http://schemas.openxmlformats.org/officeDocument/2006/relationships/hyperlink" Target="mailto:andre.hjarpe@zeta.s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tefan.wahlberg@zeta.se" TargetMode="External"/><Relationship Id="rId1" Type="http://schemas.openxmlformats.org/officeDocument/2006/relationships/hyperlink" Target="mailto:andre.hjarpe@zeta.se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stefan.wahlberg@zeta.se" TargetMode="External"/><Relationship Id="rId1" Type="http://schemas.openxmlformats.org/officeDocument/2006/relationships/hyperlink" Target="mailto:andre.hjarpe@zeta.s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stefan.wahlberg@zeta.se" TargetMode="External"/><Relationship Id="rId1" Type="http://schemas.openxmlformats.org/officeDocument/2006/relationships/hyperlink" Target="mailto:andre.hjarpe@zet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showGridLines="0" tabSelected="1" zoomScaleNormal="100" zoomScaleSheetLayoutView="100" workbookViewId="0">
      <selection activeCell="B6" sqref="B6"/>
    </sheetView>
  </sheetViews>
  <sheetFormatPr defaultColWidth="8.85546875" defaultRowHeight="12.75" x14ac:dyDescent="0.2"/>
  <cols>
    <col min="1" max="1" width="1.28515625" customWidth="1"/>
    <col min="2" max="2" width="36.42578125" customWidth="1"/>
    <col min="3" max="3" width="16.7109375" customWidth="1"/>
    <col min="4" max="6" width="12.7109375" customWidth="1"/>
    <col min="7" max="7" width="5" customWidth="1"/>
    <col min="8" max="40" width="8.85546875" style="30"/>
  </cols>
  <sheetData>
    <row r="1" spans="1:7" ht="68.45" customHeight="1" x14ac:dyDescent="0.3">
      <c r="A1" s="29"/>
      <c r="B1" s="124"/>
      <c r="C1" s="29"/>
      <c r="D1" s="29"/>
      <c r="E1" s="29"/>
      <c r="F1" s="29"/>
      <c r="G1" s="29"/>
    </row>
    <row r="2" spans="1:7" ht="12.75" customHeight="1" x14ac:dyDescent="0.3">
      <c r="A2" s="29"/>
      <c r="B2" s="125"/>
      <c r="C2" s="29"/>
      <c r="D2" s="29"/>
      <c r="E2" s="29"/>
      <c r="F2" s="29"/>
      <c r="G2" s="29"/>
    </row>
    <row r="3" spans="1:7" ht="26.25" x14ac:dyDescent="0.4">
      <c r="A3" s="29"/>
      <c r="B3" s="136" t="s">
        <v>0</v>
      </c>
      <c r="C3" s="137"/>
      <c r="D3" s="137"/>
      <c r="E3" s="137"/>
      <c r="F3" s="138"/>
      <c r="G3" s="29"/>
    </row>
    <row r="4" spans="1:7" ht="18.75" x14ac:dyDescent="0.3">
      <c r="A4" s="29"/>
      <c r="B4" s="126" t="s">
        <v>35</v>
      </c>
      <c r="C4" s="7">
        <v>2500</v>
      </c>
      <c r="D4" s="27"/>
      <c r="E4" s="27"/>
      <c r="F4" s="28"/>
      <c r="G4" s="29"/>
    </row>
    <row r="5" spans="1:7" ht="18.75" x14ac:dyDescent="0.3">
      <c r="A5" s="29"/>
      <c r="B5" s="126" t="s">
        <v>36</v>
      </c>
      <c r="C5" s="7">
        <v>0.45</v>
      </c>
      <c r="D5" s="5"/>
      <c r="E5" s="5"/>
      <c r="F5" s="28"/>
      <c r="G5" s="29"/>
    </row>
    <row r="6" spans="1:7" ht="18.75" x14ac:dyDescent="0.3">
      <c r="A6" s="29"/>
      <c r="B6" s="126" t="s">
        <v>37</v>
      </c>
      <c r="C6" s="7">
        <v>4</v>
      </c>
      <c r="D6" s="5"/>
      <c r="E6" s="5"/>
      <c r="F6" s="28"/>
      <c r="G6" s="29"/>
    </row>
    <row r="7" spans="1:7" ht="18.75" x14ac:dyDescent="0.3">
      <c r="A7" s="29"/>
      <c r="B7" s="126" t="s">
        <v>38</v>
      </c>
      <c r="C7" s="8">
        <v>0.7</v>
      </c>
      <c r="D7" s="6"/>
      <c r="E7" s="6"/>
      <c r="F7" s="28"/>
      <c r="G7" s="29"/>
    </row>
    <row r="8" spans="1:7" ht="18.75" x14ac:dyDescent="0.3">
      <c r="A8" s="29"/>
      <c r="B8" s="126" t="s">
        <v>43</v>
      </c>
      <c r="C8" s="127">
        <f>C5*C5*SQRT(C4)*0.659*C7</f>
        <v>4.6706624999999997</v>
      </c>
      <c r="D8" s="127">
        <f>D5*D5*SQRT(C4)*0.659*D7</f>
        <v>0</v>
      </c>
      <c r="E8" s="127">
        <f>E5*E5*SQRT(C4)*0.659*E7</f>
        <v>0</v>
      </c>
      <c r="F8" s="4"/>
      <c r="G8" s="29"/>
    </row>
    <row r="9" spans="1:7" ht="18.75" x14ac:dyDescent="0.3">
      <c r="A9" s="29"/>
      <c r="B9" s="126" t="s">
        <v>42</v>
      </c>
      <c r="C9" s="127">
        <f>C5*C5*SQRT(C4)*0.659*C7*C6</f>
        <v>18.682649999999999</v>
      </c>
      <c r="D9" s="127">
        <f>D5*D5*SQRT(C4)*0.659*D6*D7</f>
        <v>0</v>
      </c>
      <c r="E9" s="127">
        <f>E5*E5*SQRT(C4)*0.659*E7*E6</f>
        <v>0</v>
      </c>
      <c r="F9" s="127">
        <f>C9+D9+E9</f>
        <v>18.682649999999999</v>
      </c>
      <c r="G9" s="29"/>
    </row>
    <row r="10" spans="1:7" ht="18.75" x14ac:dyDescent="0.3">
      <c r="A10" s="29"/>
      <c r="B10" s="126" t="s">
        <v>41</v>
      </c>
      <c r="C10" s="127">
        <f>SQRT(C4)*13.73*C8*0.0174</f>
        <v>55.791530628749989</v>
      </c>
      <c r="D10" s="127">
        <f>SQRT(C4)*13.73*D8*0.0174</f>
        <v>0</v>
      </c>
      <c r="E10" s="127">
        <f>SQRT(C4)*13.73*E8*0.0174</f>
        <v>0</v>
      </c>
      <c r="F10" s="4"/>
      <c r="G10" s="29"/>
    </row>
    <row r="11" spans="1:7" ht="18.75" x14ac:dyDescent="0.3">
      <c r="A11" s="29"/>
      <c r="B11" s="126" t="s">
        <v>28</v>
      </c>
      <c r="C11" s="127">
        <f>SQRT(C4)*13.73*C8*C6*0.0174</f>
        <v>223.16612251499996</v>
      </c>
      <c r="D11" s="127">
        <f>SQRT(C4)*13.37*D8*D6*0.0174</f>
        <v>0</v>
      </c>
      <c r="E11" s="127">
        <f>SQRT(C4)*13.37*E8*E6*0.0174</f>
        <v>0</v>
      </c>
      <c r="F11" s="127">
        <f>C11+D11+E11</f>
        <v>223.16612251499996</v>
      </c>
      <c r="G11" s="29"/>
    </row>
    <row r="12" spans="1:7" ht="18.75" x14ac:dyDescent="0.3">
      <c r="A12" s="29"/>
      <c r="B12" s="126" t="s">
        <v>33</v>
      </c>
      <c r="C12" s="127">
        <f>SQRT(C4)*13.745</f>
        <v>687.25</v>
      </c>
      <c r="D12" s="2"/>
      <c r="E12" s="2"/>
      <c r="F12" s="3"/>
      <c r="G12" s="29"/>
    </row>
    <row r="13" spans="1:7" ht="18.75" x14ac:dyDescent="0.3">
      <c r="A13" s="29"/>
      <c r="B13" s="126" t="s">
        <v>40</v>
      </c>
      <c r="C13" s="127">
        <f>C9*C4/520</f>
        <v>89.820432692307691</v>
      </c>
      <c r="D13" s="127">
        <f>D9*C4/520</f>
        <v>0</v>
      </c>
      <c r="E13" s="127">
        <f>E9*C4/520</f>
        <v>0</v>
      </c>
      <c r="F13" s="127">
        <f>F9*C4/520</f>
        <v>89.820432692307691</v>
      </c>
      <c r="G13" s="29"/>
    </row>
    <row r="14" spans="1:7" ht="18.75" x14ac:dyDescent="0.3">
      <c r="A14" s="29"/>
      <c r="B14" s="126" t="s">
        <v>39</v>
      </c>
      <c r="C14" s="127">
        <f>C13*0.2</f>
        <v>17.96408653846154</v>
      </c>
      <c r="D14" s="127">
        <f>D13*0.2</f>
        <v>0</v>
      </c>
      <c r="E14" s="127">
        <f>E13*0.2</f>
        <v>0</v>
      </c>
      <c r="F14" s="127">
        <f>F13*0.2</f>
        <v>17.96408653846154</v>
      </c>
      <c r="G14" s="29"/>
    </row>
    <row r="15" spans="1:7" x14ac:dyDescent="0.2">
      <c r="A15" s="29"/>
      <c r="B15" s="128"/>
      <c r="C15" s="129"/>
      <c r="D15" s="29"/>
      <c r="E15" s="29"/>
      <c r="F15" s="29"/>
      <c r="G15" s="29"/>
    </row>
    <row r="16" spans="1:7" ht="18.75" x14ac:dyDescent="0.3">
      <c r="A16" s="29"/>
      <c r="B16" s="130" t="s">
        <v>53</v>
      </c>
      <c r="C16" s="31"/>
      <c r="D16" s="31"/>
      <c r="E16" s="29"/>
      <c r="F16" s="29"/>
      <c r="G16" s="29"/>
    </row>
    <row r="17" spans="1:7" ht="18.75" x14ac:dyDescent="0.3">
      <c r="A17" s="29"/>
      <c r="B17" s="131" t="s">
        <v>52</v>
      </c>
      <c r="C17" s="132"/>
      <c r="D17" s="132"/>
      <c r="E17" s="29"/>
      <c r="F17" s="29"/>
      <c r="G17" s="29"/>
    </row>
    <row r="18" spans="1:7" x14ac:dyDescent="0.2">
      <c r="A18" s="29"/>
      <c r="B18" s="29"/>
      <c r="C18" s="29"/>
      <c r="D18" s="29"/>
      <c r="E18" s="29"/>
      <c r="F18" s="29"/>
      <c r="G18" s="29"/>
    </row>
    <row r="19" spans="1:7" ht="21.75" customHeight="1" x14ac:dyDescent="0.25">
      <c r="A19" s="29"/>
      <c r="B19" s="32" t="s">
        <v>57</v>
      </c>
      <c r="C19" s="33"/>
      <c r="D19" s="33"/>
      <c r="E19" s="29"/>
      <c r="F19" s="29"/>
      <c r="G19" s="29"/>
    </row>
    <row r="20" spans="1:7" ht="20.25" customHeight="1" x14ac:dyDescent="0.2">
      <c r="A20" s="34"/>
      <c r="B20" s="35" t="s">
        <v>58</v>
      </c>
      <c r="C20" s="36" t="s">
        <v>59</v>
      </c>
      <c r="D20" s="34"/>
      <c r="E20" s="34"/>
      <c r="F20" s="34"/>
      <c r="G20" s="34"/>
    </row>
    <row r="21" spans="1:7" x14ac:dyDescent="0.2">
      <c r="A21" s="34"/>
      <c r="B21" s="37" t="s">
        <v>62</v>
      </c>
      <c r="C21" s="38" t="s">
        <v>63</v>
      </c>
      <c r="D21" s="34"/>
      <c r="E21" s="34"/>
      <c r="F21" s="34"/>
      <c r="G21" s="34"/>
    </row>
    <row r="22" spans="1:7" x14ac:dyDescent="0.2">
      <c r="A22" s="34"/>
      <c r="B22" s="145" t="s">
        <v>61</v>
      </c>
      <c r="C22" s="146" t="s">
        <v>60</v>
      </c>
      <c r="D22" s="34"/>
      <c r="E22" s="34"/>
      <c r="F22" s="34"/>
      <c r="G22" s="34"/>
    </row>
    <row r="23" spans="1:7" x14ac:dyDescent="0.2">
      <c r="A23" s="34"/>
      <c r="B23" s="39"/>
      <c r="C23" s="29"/>
      <c r="D23" s="34"/>
      <c r="E23" s="34"/>
      <c r="F23" s="34"/>
      <c r="G23" s="34"/>
    </row>
    <row r="24" spans="1:7" ht="45.75" customHeight="1" x14ac:dyDescent="0.2">
      <c r="A24" s="30"/>
      <c r="B24" s="134" t="s">
        <v>56</v>
      </c>
      <c r="C24" s="135"/>
      <c r="D24" s="135"/>
      <c r="E24" s="135"/>
      <c r="F24" s="135"/>
      <c r="G24" s="30"/>
    </row>
    <row r="25" spans="1:7" x14ac:dyDescent="0.2">
      <c r="A25" s="30"/>
      <c r="B25" s="133"/>
      <c r="C25" s="133"/>
      <c r="D25" s="30"/>
      <c r="E25" s="30"/>
      <c r="F25" s="30"/>
      <c r="G25" s="30"/>
    </row>
    <row r="26" spans="1:7" x14ac:dyDescent="0.2">
      <c r="B26" s="133"/>
      <c r="C26" s="133"/>
      <c r="D26" s="30"/>
      <c r="E26" s="30"/>
      <c r="F26" s="30"/>
      <c r="G26" s="30"/>
    </row>
    <row r="27" spans="1:7" x14ac:dyDescent="0.2">
      <c r="B27" s="133"/>
      <c r="C27" s="133"/>
      <c r="D27" s="30"/>
      <c r="E27" s="30"/>
      <c r="F27" s="30"/>
      <c r="G27" s="30"/>
    </row>
    <row r="28" spans="1:7" x14ac:dyDescent="0.2">
      <c r="B28" s="133"/>
      <c r="C28" s="133"/>
      <c r="D28" s="30"/>
      <c r="E28" s="30"/>
      <c r="F28" s="30"/>
      <c r="G28" s="30"/>
    </row>
    <row r="29" spans="1:7" x14ac:dyDescent="0.2">
      <c r="B29" s="30"/>
      <c r="C29" s="30"/>
      <c r="D29" s="30"/>
      <c r="E29" s="30"/>
      <c r="F29" s="30"/>
      <c r="G29" s="30"/>
    </row>
    <row r="30" spans="1:7" x14ac:dyDescent="0.2">
      <c r="B30" s="30"/>
      <c r="C30" s="30"/>
      <c r="D30" s="30"/>
      <c r="E30" s="30"/>
      <c r="F30" s="30"/>
      <c r="G30" s="30"/>
    </row>
    <row r="31" spans="1:7" x14ac:dyDescent="0.2">
      <c r="B31" s="30"/>
      <c r="C31" s="30"/>
      <c r="D31" s="30"/>
      <c r="E31" s="30"/>
      <c r="F31" s="30"/>
      <c r="G31" s="30"/>
    </row>
    <row r="32" spans="1:7" x14ac:dyDescent="0.2">
      <c r="B32" s="30"/>
      <c r="C32" s="30"/>
      <c r="D32" s="30"/>
      <c r="E32" s="30"/>
      <c r="F32" s="30"/>
      <c r="G32" s="30"/>
    </row>
    <row r="33" spans="2:7" x14ac:dyDescent="0.2">
      <c r="B33" s="30"/>
      <c r="C33" s="30"/>
      <c r="D33" s="30"/>
      <c r="E33" s="30"/>
      <c r="F33" s="30"/>
      <c r="G33" s="30"/>
    </row>
    <row r="34" spans="2:7" x14ac:dyDescent="0.2">
      <c r="B34" s="30"/>
      <c r="C34" s="30"/>
      <c r="D34" s="30"/>
      <c r="E34" s="30"/>
      <c r="F34" s="30"/>
      <c r="G34" s="30"/>
    </row>
    <row r="35" spans="2:7" x14ac:dyDescent="0.2">
      <c r="B35" s="30"/>
      <c r="C35" s="30"/>
      <c r="D35" s="30"/>
      <c r="E35" s="30"/>
      <c r="F35" s="30"/>
      <c r="G35" s="30"/>
    </row>
    <row r="36" spans="2:7" x14ac:dyDescent="0.2">
      <c r="B36" s="30"/>
      <c r="C36" s="30"/>
      <c r="D36" s="30"/>
      <c r="E36" s="30"/>
      <c r="F36" s="30"/>
      <c r="G36" s="30"/>
    </row>
    <row r="37" spans="2:7" x14ac:dyDescent="0.2">
      <c r="B37" s="30"/>
      <c r="C37" s="30"/>
      <c r="D37" s="30"/>
      <c r="E37" s="30"/>
      <c r="F37" s="30"/>
      <c r="G37" s="30"/>
    </row>
    <row r="38" spans="2:7" x14ac:dyDescent="0.2">
      <c r="B38" s="30"/>
      <c r="C38" s="30"/>
      <c r="D38" s="30"/>
      <c r="E38" s="30"/>
      <c r="F38" s="30"/>
      <c r="G38" s="30"/>
    </row>
  </sheetData>
  <sheetProtection algorithmName="SHA-512" hashValue="ZWh6KclJAIpikFNjsDa6qvog5Zg8ITwKyr0pTFPp2+ES4eGht5xe8PjTL7KZmX09csiWiWCnB9KkH4pdk82UrQ==" saltValue="CRn5NPdtbMWae/VDjn2Bng==" spinCount="100000" sheet="1" objects="1" scenarios="1"/>
  <mergeCells count="2">
    <mergeCell ref="B24:F24"/>
    <mergeCell ref="B3:F3"/>
  </mergeCells>
  <hyperlinks>
    <hyperlink ref="B22" r:id="rId1" xr:uid="{B411CA27-C188-476D-9D2A-284EBAB136F0}"/>
    <hyperlink ref="C22" r:id="rId2" xr:uid="{61877F72-9044-420C-B697-A0BF89B25BD1}"/>
  </hyperlinks>
  <pageMargins left="0.75" right="0.75" top="1" bottom="1" header="0.5" footer="0.5"/>
  <pageSetup paperSize="9" orientation="landscape" horizontalDpi="30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9"/>
  <sheetViews>
    <sheetView workbookViewId="0">
      <selection activeCell="E14" sqref="E14"/>
    </sheetView>
  </sheetViews>
  <sheetFormatPr defaultRowHeight="12.75" x14ac:dyDescent="0.2"/>
  <cols>
    <col min="1" max="1" width="1.28515625" style="42" customWidth="1"/>
    <col min="2" max="5" width="13.7109375" style="42" customWidth="1"/>
    <col min="6" max="6" width="9.140625" style="42"/>
    <col min="7" max="7" width="16.140625" style="42" bestFit="1" customWidth="1"/>
    <col min="8" max="8" width="13.7109375" style="42" bestFit="1" customWidth="1"/>
    <col min="9" max="9" width="9.140625" style="42"/>
    <col min="10" max="32" width="9.140625" style="41"/>
    <col min="33" max="16384" width="9.140625" style="42"/>
  </cols>
  <sheetData>
    <row r="1" spans="1:9" ht="62.45" customHeight="1" x14ac:dyDescent="0.25">
      <c r="A1" s="40"/>
      <c r="B1" s="19"/>
      <c r="C1" s="41"/>
      <c r="D1" s="41"/>
      <c r="E1" s="40"/>
      <c r="F1" s="40"/>
      <c r="G1" s="40"/>
      <c r="H1" s="40"/>
      <c r="I1" s="40"/>
    </row>
    <row r="2" spans="1:9" ht="13.5" thickBo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x14ac:dyDescent="0.2">
      <c r="A3" s="40"/>
      <c r="B3" s="43" t="s">
        <v>1</v>
      </c>
      <c r="C3" s="40"/>
      <c r="D3" s="40"/>
      <c r="E3" s="40"/>
      <c r="F3" s="40"/>
      <c r="G3" s="40"/>
      <c r="H3" s="40"/>
      <c r="I3" s="40"/>
    </row>
    <row r="4" spans="1:9" ht="13.5" thickBot="1" x14ac:dyDescent="0.25">
      <c r="A4" s="40"/>
      <c r="B4" s="44" t="s">
        <v>2</v>
      </c>
      <c r="C4" s="45" t="s">
        <v>3</v>
      </c>
      <c r="D4" s="45" t="s">
        <v>26</v>
      </c>
      <c r="E4" s="45" t="s">
        <v>24</v>
      </c>
      <c r="F4" s="46" t="s">
        <v>5</v>
      </c>
      <c r="G4" s="47" t="s">
        <v>30</v>
      </c>
      <c r="H4" s="40"/>
      <c r="I4" s="40"/>
    </row>
    <row r="5" spans="1:9" ht="13.5" thickBot="1" x14ac:dyDescent="0.25">
      <c r="A5" s="40"/>
      <c r="B5" s="81">
        <v>4</v>
      </c>
      <c r="C5" s="82">
        <v>0.7</v>
      </c>
      <c r="D5" s="83">
        <v>20</v>
      </c>
      <c r="E5" s="83">
        <v>2500</v>
      </c>
      <c r="F5" s="48" t="s">
        <v>5</v>
      </c>
      <c r="G5" s="49">
        <f>SQRT(D5/(SQRT(E5)*0.659*C5)/B5)</f>
        <v>0.46559496236425546</v>
      </c>
      <c r="H5" s="40"/>
      <c r="I5" s="40"/>
    </row>
    <row r="6" spans="1:9" ht="13.5" thickBot="1" x14ac:dyDescent="0.25">
      <c r="A6" s="40"/>
      <c r="B6" s="40"/>
      <c r="C6" s="50"/>
      <c r="D6" s="40"/>
      <c r="E6" s="40"/>
      <c r="F6" s="40"/>
      <c r="G6" s="40"/>
      <c r="H6" s="40"/>
      <c r="I6" s="40"/>
    </row>
    <row r="7" spans="1:9" x14ac:dyDescent="0.2">
      <c r="A7" s="40"/>
      <c r="B7" s="43" t="s">
        <v>6</v>
      </c>
      <c r="C7" s="50"/>
      <c r="D7" s="40"/>
      <c r="E7" s="40"/>
      <c r="F7" s="40"/>
      <c r="G7" s="40"/>
      <c r="H7" s="40"/>
      <c r="I7" s="40"/>
    </row>
    <row r="8" spans="1:9" ht="13.5" thickBot="1" x14ac:dyDescent="0.25">
      <c r="A8" s="40"/>
      <c r="B8" s="44" t="s">
        <v>2</v>
      </c>
      <c r="C8" s="51" t="s">
        <v>3</v>
      </c>
      <c r="D8" s="45" t="s">
        <v>26</v>
      </c>
      <c r="E8" s="45" t="s">
        <v>24</v>
      </c>
      <c r="F8" s="46" t="s">
        <v>5</v>
      </c>
      <c r="G8" s="47" t="s">
        <v>30</v>
      </c>
      <c r="H8" s="40"/>
      <c r="I8" s="40"/>
    </row>
    <row r="9" spans="1:9" ht="13.5" thickBot="1" x14ac:dyDescent="0.25">
      <c r="A9" s="40"/>
      <c r="B9" s="81">
        <v>2</v>
      </c>
      <c r="C9" s="82">
        <v>0.7</v>
      </c>
      <c r="D9" s="83">
        <v>25</v>
      </c>
      <c r="E9" s="81">
        <v>2500</v>
      </c>
      <c r="F9" s="52" t="s">
        <v>5</v>
      </c>
      <c r="G9" s="49">
        <f>SQRT(D9/(SQRT(E9)*0.659*C9)/B9)</f>
        <v>0.73617027408571112</v>
      </c>
      <c r="H9" s="53"/>
      <c r="I9" s="40"/>
    </row>
    <row r="10" spans="1:9" ht="13.5" thickBot="1" x14ac:dyDescent="0.25">
      <c r="A10" s="40"/>
      <c r="B10" s="54"/>
      <c r="C10" s="55"/>
      <c r="D10" s="56"/>
      <c r="E10" s="54"/>
      <c r="F10" s="54"/>
      <c r="G10" s="55"/>
      <c r="H10" s="53"/>
      <c r="I10" s="40"/>
    </row>
    <row r="11" spans="1:9" ht="13.5" thickBot="1" x14ac:dyDescent="0.25">
      <c r="A11" s="40"/>
      <c r="B11" s="57" t="s">
        <v>7</v>
      </c>
      <c r="C11" s="55"/>
      <c r="D11" s="56"/>
      <c r="E11" s="54"/>
      <c r="F11" s="54"/>
      <c r="G11" s="55"/>
      <c r="H11" s="53"/>
      <c r="I11" s="40"/>
    </row>
    <row r="12" spans="1:9" ht="13.5" thickBot="1" x14ac:dyDescent="0.25">
      <c r="A12" s="40"/>
      <c r="B12" s="58" t="s">
        <v>2</v>
      </c>
      <c r="C12" s="59" t="s">
        <v>3</v>
      </c>
      <c r="D12" s="60" t="s">
        <v>26</v>
      </c>
      <c r="E12" s="61" t="s">
        <v>24</v>
      </c>
      <c r="F12" s="62" t="s">
        <v>5</v>
      </c>
      <c r="G12" s="63" t="s">
        <v>30</v>
      </c>
      <c r="H12" s="53"/>
      <c r="I12" s="40"/>
    </row>
    <row r="13" spans="1:9" ht="13.5" thickBot="1" x14ac:dyDescent="0.25">
      <c r="A13" s="40"/>
      <c r="B13" s="81">
        <v>4</v>
      </c>
      <c r="C13" s="82">
        <v>0.7</v>
      </c>
      <c r="D13" s="83">
        <v>30</v>
      </c>
      <c r="E13" s="81">
        <v>2500</v>
      </c>
      <c r="F13" s="52" t="s">
        <v>5</v>
      </c>
      <c r="G13" s="49">
        <f>SQRT(D13/(SQRT(E13)*0.659*C13)/B13)</f>
        <v>0.57023504230138178</v>
      </c>
      <c r="H13" s="53"/>
      <c r="I13" s="40"/>
    </row>
    <row r="14" spans="1:9" ht="13.5" thickBot="1" x14ac:dyDescent="0.25">
      <c r="A14" s="40"/>
      <c r="B14" s="54"/>
      <c r="C14" s="55"/>
      <c r="D14" s="56"/>
      <c r="E14" s="54"/>
      <c r="F14" s="54"/>
      <c r="G14" s="55"/>
      <c r="H14" s="53"/>
      <c r="I14" s="40"/>
    </row>
    <row r="15" spans="1:9" ht="13.5" thickBot="1" x14ac:dyDescent="0.25">
      <c r="A15" s="40"/>
      <c r="B15" s="57" t="s">
        <v>8</v>
      </c>
      <c r="C15" s="55"/>
      <c r="D15" s="56"/>
      <c r="E15" s="54"/>
      <c r="F15" s="54"/>
      <c r="G15" s="55"/>
      <c r="H15" s="53"/>
      <c r="I15" s="40"/>
    </row>
    <row r="16" spans="1:9" ht="13.5" thickBot="1" x14ac:dyDescent="0.25">
      <c r="A16" s="40"/>
      <c r="B16" s="58" t="s">
        <v>2</v>
      </c>
      <c r="C16" s="59" t="s">
        <v>3</v>
      </c>
      <c r="D16" s="60" t="s">
        <v>26</v>
      </c>
      <c r="E16" s="61" t="s">
        <v>24</v>
      </c>
      <c r="F16" s="62" t="s">
        <v>5</v>
      </c>
      <c r="G16" s="63" t="s">
        <v>30</v>
      </c>
      <c r="H16" s="53"/>
      <c r="I16" s="40"/>
    </row>
    <row r="17" spans="1:41" ht="13.5" thickBot="1" x14ac:dyDescent="0.25">
      <c r="A17" s="40"/>
      <c r="B17" s="81">
        <v>2</v>
      </c>
      <c r="C17" s="82">
        <v>0.7</v>
      </c>
      <c r="D17" s="83">
        <v>35</v>
      </c>
      <c r="E17" s="81">
        <v>2500</v>
      </c>
      <c r="F17" s="52" t="s">
        <v>5</v>
      </c>
      <c r="G17" s="49">
        <f>SQRT(D17/(SQRT(E17)*0.659*C17)/B17)</f>
        <v>0.87104841508747577</v>
      </c>
      <c r="H17" s="53"/>
      <c r="I17" s="40"/>
    </row>
    <row r="18" spans="1:41" x14ac:dyDescent="0.2">
      <c r="A18" s="40"/>
      <c r="B18" s="53"/>
      <c r="C18" s="53"/>
      <c r="D18" s="53"/>
      <c r="E18" s="53"/>
      <c r="F18" s="53"/>
      <c r="G18" s="53"/>
      <c r="H18" s="53"/>
      <c r="I18" s="40"/>
    </row>
    <row r="19" spans="1:41" x14ac:dyDescent="0.2">
      <c r="A19" s="40"/>
      <c r="B19" s="53"/>
      <c r="C19" s="53"/>
      <c r="D19" s="53"/>
      <c r="E19" s="53"/>
      <c r="F19" s="53"/>
      <c r="G19" s="53"/>
      <c r="H19" s="53"/>
      <c r="I19" s="40"/>
    </row>
    <row r="20" spans="1:41" x14ac:dyDescent="0.2">
      <c r="A20" s="40"/>
      <c r="B20" s="64" t="s">
        <v>9</v>
      </c>
      <c r="C20" s="65"/>
      <c r="D20" s="65"/>
      <c r="E20" s="65"/>
      <c r="F20" s="66" t="s">
        <v>10</v>
      </c>
      <c r="G20" s="67"/>
      <c r="H20" s="67" t="s">
        <v>11</v>
      </c>
      <c r="I20" s="40"/>
    </row>
    <row r="21" spans="1:41" ht="13.5" thickBot="1" x14ac:dyDescent="0.25">
      <c r="A21" s="40"/>
      <c r="B21" s="65" t="s">
        <v>3</v>
      </c>
      <c r="C21" s="65" t="s">
        <v>27</v>
      </c>
      <c r="D21" s="65" t="s">
        <v>24</v>
      </c>
      <c r="E21" s="65" t="s">
        <v>31</v>
      </c>
      <c r="F21" s="61" t="s">
        <v>32</v>
      </c>
      <c r="G21" s="68"/>
      <c r="H21" s="69" t="s">
        <v>29</v>
      </c>
      <c r="I21" s="40"/>
    </row>
    <row r="22" spans="1:41" ht="13.5" thickBot="1" x14ac:dyDescent="0.25">
      <c r="A22" s="40"/>
      <c r="B22" s="82">
        <v>0.7</v>
      </c>
      <c r="C22" s="82">
        <v>0.45</v>
      </c>
      <c r="D22" s="81">
        <v>2500</v>
      </c>
      <c r="E22" s="81">
        <v>1</v>
      </c>
      <c r="F22" s="70">
        <f>C22*C22*SQRT(D22)*0.659*B22*E22</f>
        <v>4.6706624999999997</v>
      </c>
      <c r="G22" s="71"/>
      <c r="H22" s="72">
        <f>SQRT(D22)*13.73*F22*0.0174</f>
        <v>55.791530628749989</v>
      </c>
      <c r="I22" s="40"/>
    </row>
    <row r="23" spans="1:41" ht="13.5" thickBot="1" x14ac:dyDescent="0.25">
      <c r="A23" s="40"/>
      <c r="B23" s="82">
        <v>0.7</v>
      </c>
      <c r="C23" s="82">
        <v>0.75</v>
      </c>
      <c r="D23" s="81">
        <v>2500</v>
      </c>
      <c r="E23" s="81">
        <v>1</v>
      </c>
      <c r="F23" s="70">
        <f>C23*C23*SQRT(D23)*0.659*B23*E23</f>
        <v>12.9740625</v>
      </c>
      <c r="G23" s="71"/>
      <c r="H23" s="72">
        <f>SQRT(D23)*13.73*F23*0.0174</f>
        <v>154.97647396874999</v>
      </c>
      <c r="I23" s="40"/>
    </row>
    <row r="24" spans="1:41" ht="13.5" thickBot="1" x14ac:dyDescent="0.25">
      <c r="A24" s="40"/>
      <c r="B24" s="82">
        <v>0.7</v>
      </c>
      <c r="C24" s="82">
        <v>1.1000000000000001</v>
      </c>
      <c r="D24" s="81">
        <v>2500</v>
      </c>
      <c r="E24" s="81">
        <v>1</v>
      </c>
      <c r="F24" s="70">
        <f>C24*C24*SQRT(D24)*0.659*B24*E24</f>
        <v>27.908650000000005</v>
      </c>
      <c r="G24" s="71"/>
      <c r="H24" s="72">
        <f>SQRT(D24)*13.73*F24*0.0174</f>
        <v>333.37161511500005</v>
      </c>
      <c r="I24" s="40"/>
    </row>
    <row r="25" spans="1:41" x14ac:dyDescent="0.2">
      <c r="A25" s="40"/>
      <c r="B25" s="54"/>
      <c r="C25" s="54"/>
      <c r="D25" s="54"/>
      <c r="E25" s="61" t="s">
        <v>34</v>
      </c>
      <c r="F25" s="73">
        <f>SUM(F22:F24)</f>
        <v>45.553375000000003</v>
      </c>
      <c r="G25" s="74" t="s">
        <v>12</v>
      </c>
      <c r="H25" s="75">
        <f>SUM(H22:H24)</f>
        <v>544.13961971250001</v>
      </c>
      <c r="I25" s="40"/>
    </row>
    <row r="26" spans="1:41" x14ac:dyDescent="0.2">
      <c r="A26" s="40"/>
      <c r="B26" s="40"/>
      <c r="C26" s="40"/>
      <c r="D26" s="40"/>
      <c r="E26" s="40"/>
      <c r="F26" s="40"/>
      <c r="G26" s="40"/>
      <c r="H26" s="40"/>
      <c r="I26" s="40"/>
    </row>
    <row r="27" spans="1:41" ht="18.75" x14ac:dyDescent="0.3">
      <c r="A27" s="40"/>
      <c r="B27" s="76" t="s">
        <v>53</v>
      </c>
      <c r="C27" s="76"/>
      <c r="D27" s="31"/>
      <c r="E27" s="40"/>
      <c r="F27" s="40"/>
      <c r="G27" s="40"/>
      <c r="H27" s="40"/>
      <c r="I27" s="40"/>
    </row>
    <row r="28" spans="1:41" ht="18.75" x14ac:dyDescent="0.3">
      <c r="A28" s="40"/>
      <c r="B28" s="77" t="s">
        <v>52</v>
      </c>
      <c r="C28" s="78"/>
      <c r="D28" s="79"/>
      <c r="E28" s="40"/>
      <c r="F28" s="40"/>
      <c r="G28" s="40"/>
      <c r="H28" s="40"/>
      <c r="I28" s="40"/>
    </row>
    <row r="29" spans="1:41" x14ac:dyDescent="0.2">
      <c r="A29" s="40"/>
      <c r="B29" s="40"/>
      <c r="C29" s="40"/>
      <c r="D29" s="40"/>
      <c r="E29" s="40"/>
      <c r="F29" s="40"/>
      <c r="G29" s="40"/>
      <c r="H29" s="40"/>
      <c r="I29" s="40"/>
    </row>
    <row r="30" spans="1:41" customFormat="1" x14ac:dyDescent="0.2">
      <c r="A30" s="34"/>
      <c r="B30" s="29"/>
      <c r="C30" s="29"/>
      <c r="D30" s="29"/>
      <c r="E30" s="29"/>
      <c r="F30" s="29"/>
      <c r="G30" s="29"/>
      <c r="H30" s="29"/>
      <c r="I30" s="34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customFormat="1" ht="19.5" customHeight="1" x14ac:dyDescent="0.25">
      <c r="A31" s="34"/>
      <c r="B31" s="32" t="s">
        <v>57</v>
      </c>
      <c r="C31" s="80"/>
      <c r="D31" s="33"/>
      <c r="E31" s="33"/>
      <c r="F31" s="29"/>
      <c r="G31" s="29"/>
      <c r="H31" s="29"/>
      <c r="I31" s="34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  <row r="32" spans="1:41" customFormat="1" ht="20.25" customHeight="1" x14ac:dyDescent="0.2">
      <c r="A32" s="34"/>
      <c r="B32" s="35" t="s">
        <v>58</v>
      </c>
      <c r="C32" s="40"/>
      <c r="D32" s="36" t="s">
        <v>59</v>
      </c>
      <c r="E32" s="34"/>
      <c r="F32" s="34"/>
      <c r="G32" s="34"/>
      <c r="H32" s="34"/>
      <c r="I32" s="34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41" customFormat="1" x14ac:dyDescent="0.2">
      <c r="A33" s="34"/>
      <c r="B33" s="37" t="s">
        <v>62</v>
      </c>
      <c r="C33" s="40"/>
      <c r="D33" s="38" t="s">
        <v>63</v>
      </c>
      <c r="E33" s="34"/>
      <c r="F33" s="34"/>
      <c r="G33" s="34"/>
      <c r="H33" s="34"/>
      <c r="I33" s="34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</row>
    <row r="34" spans="1:41" customFormat="1" x14ac:dyDescent="0.2">
      <c r="A34" s="34"/>
      <c r="B34" s="145" t="s">
        <v>61</v>
      </c>
      <c r="C34" s="40"/>
      <c r="D34" s="146" t="s">
        <v>60</v>
      </c>
      <c r="E34" s="34"/>
      <c r="F34" s="34"/>
      <c r="G34" s="34"/>
      <c r="H34" s="34"/>
      <c r="I34" s="34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customFormat="1" x14ac:dyDescent="0.2">
      <c r="A35" s="34"/>
      <c r="B35" s="34"/>
      <c r="C35" s="39"/>
      <c r="D35" s="29"/>
      <c r="E35" s="34"/>
      <c r="F35" s="34"/>
      <c r="G35" s="34"/>
      <c r="H35" s="34"/>
      <c r="I35" s="34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</row>
    <row r="36" spans="1:41" customFormat="1" ht="45.75" customHeight="1" x14ac:dyDescent="0.2">
      <c r="B36" s="134" t="s">
        <v>56</v>
      </c>
      <c r="C36" s="134"/>
      <c r="D36" s="134"/>
      <c r="E36" s="134"/>
      <c r="F36" s="134"/>
      <c r="G36" s="134"/>
      <c r="H36" s="134"/>
      <c r="I36" s="134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</row>
    <row r="37" spans="1:41" x14ac:dyDescent="0.2">
      <c r="A37" s="41"/>
      <c r="B37" s="41"/>
      <c r="C37" s="41"/>
      <c r="D37" s="41"/>
      <c r="E37" s="41"/>
      <c r="F37" s="41"/>
      <c r="G37" s="41"/>
      <c r="H37" s="41"/>
      <c r="I37" s="41"/>
    </row>
    <row r="38" spans="1:41" s="41" customFormat="1" x14ac:dyDescent="0.2"/>
    <row r="39" spans="1:41" s="41" customFormat="1" x14ac:dyDescent="0.2"/>
    <row r="40" spans="1:41" s="41" customFormat="1" x14ac:dyDescent="0.2"/>
    <row r="41" spans="1:41" s="41" customFormat="1" x14ac:dyDescent="0.2"/>
    <row r="42" spans="1:41" s="41" customFormat="1" x14ac:dyDescent="0.2"/>
    <row r="43" spans="1:41" s="41" customFormat="1" x14ac:dyDescent="0.2"/>
    <row r="44" spans="1:41" s="41" customFormat="1" x14ac:dyDescent="0.2"/>
    <row r="45" spans="1:41" s="41" customFormat="1" x14ac:dyDescent="0.2"/>
    <row r="46" spans="1:41" s="41" customFormat="1" x14ac:dyDescent="0.2"/>
    <row r="47" spans="1:41" s="41" customFormat="1" x14ac:dyDescent="0.2"/>
    <row r="48" spans="1:41" s="41" customFormat="1" x14ac:dyDescent="0.2"/>
    <row r="49" s="41" customFormat="1" x14ac:dyDescent="0.2"/>
    <row r="50" s="41" customFormat="1" x14ac:dyDescent="0.2"/>
    <row r="51" s="41" customFormat="1" x14ac:dyDescent="0.2"/>
    <row r="52" s="41" customFormat="1" x14ac:dyDescent="0.2"/>
    <row r="53" s="41" customFormat="1" x14ac:dyDescent="0.2"/>
    <row r="54" s="41" customFormat="1" x14ac:dyDescent="0.2"/>
    <row r="55" s="41" customFormat="1" x14ac:dyDescent="0.2"/>
    <row r="56" s="41" customFormat="1" x14ac:dyDescent="0.2"/>
    <row r="57" s="41" customFormat="1" x14ac:dyDescent="0.2"/>
    <row r="58" s="41" customFormat="1" x14ac:dyDescent="0.2"/>
    <row r="59" s="41" customFormat="1" x14ac:dyDescent="0.2"/>
    <row r="60" s="41" customFormat="1" x14ac:dyDescent="0.2"/>
    <row r="61" s="41" customFormat="1" x14ac:dyDescent="0.2"/>
    <row r="62" s="41" customFormat="1" x14ac:dyDescent="0.2"/>
    <row r="63" s="41" customFormat="1" x14ac:dyDescent="0.2"/>
    <row r="64" s="41" customFormat="1" x14ac:dyDescent="0.2"/>
    <row r="65" s="41" customFormat="1" x14ac:dyDescent="0.2"/>
    <row r="66" s="41" customFormat="1" x14ac:dyDescent="0.2"/>
    <row r="67" s="41" customFormat="1" x14ac:dyDescent="0.2"/>
    <row r="68" s="41" customFormat="1" x14ac:dyDescent="0.2"/>
    <row r="69" s="41" customFormat="1" x14ac:dyDescent="0.2"/>
    <row r="70" s="41" customFormat="1" x14ac:dyDescent="0.2"/>
    <row r="71" s="41" customFormat="1" x14ac:dyDescent="0.2"/>
    <row r="72" s="41" customFormat="1" x14ac:dyDescent="0.2"/>
    <row r="73" s="41" customFormat="1" x14ac:dyDescent="0.2"/>
    <row r="74" s="41" customFormat="1" x14ac:dyDescent="0.2"/>
    <row r="75" s="41" customFormat="1" x14ac:dyDescent="0.2"/>
    <row r="76" s="41" customFormat="1" x14ac:dyDescent="0.2"/>
    <row r="77" s="41" customFormat="1" x14ac:dyDescent="0.2"/>
    <row r="78" s="41" customFormat="1" x14ac:dyDescent="0.2"/>
    <row r="79" s="41" customFormat="1" x14ac:dyDescent="0.2"/>
    <row r="80" s="41" customFormat="1" x14ac:dyDescent="0.2"/>
    <row r="81" s="41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</sheetData>
  <sheetProtection algorithmName="SHA-512" hashValue="k2bfuAp97tO0OGc4gtWNmVs4hwCwlUYIDZjBrdXp2MYUO1xzsZSgksFBQbRgXi87XR71iZxFf+wNhwS1EYJBzA==" saltValue="TQVLKRVqG+Afpf6kMfWs8Q==" spinCount="100000" sheet="1" objects="1" scenarios="1"/>
  <mergeCells count="1">
    <mergeCell ref="B36:I36"/>
  </mergeCells>
  <hyperlinks>
    <hyperlink ref="B34" r:id="rId1" xr:uid="{EC84D704-9387-47AC-83C3-CE0B322860CE}"/>
    <hyperlink ref="D34" r:id="rId2" xr:uid="{FDBF61CC-E51D-4F30-8030-6502E21388D6}"/>
  </hyperlinks>
  <pageMargins left="0.75" right="0.75" top="1" bottom="1" header="0.5" footer="0.5"/>
  <pageSetup paperSize="9" orientation="portrait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0"/>
  <sheetViews>
    <sheetView workbookViewId="0">
      <selection activeCell="E5" sqref="E5"/>
    </sheetView>
  </sheetViews>
  <sheetFormatPr defaultRowHeight="12.75" x14ac:dyDescent="0.2"/>
  <cols>
    <col min="1" max="1" width="1.28515625" style="42" customWidth="1"/>
    <col min="2" max="2" width="22.85546875" style="42" customWidth="1"/>
    <col min="3" max="3" width="15.28515625" style="42" bestFit="1" customWidth="1"/>
    <col min="4" max="4" width="13.28515625" style="42" customWidth="1"/>
    <col min="5" max="5" width="14.140625" style="42" customWidth="1"/>
    <col min="6" max="6" width="6.7109375" style="42" customWidth="1"/>
    <col min="7" max="7" width="9.140625" style="42"/>
    <col min="8" max="8" width="18" style="42" customWidth="1"/>
    <col min="9" max="9" width="14.140625" style="42" customWidth="1"/>
    <col min="10" max="10" width="9.140625" style="42"/>
    <col min="11" max="28" width="9.140625" style="41"/>
    <col min="29" max="16384" width="9.140625" style="42"/>
  </cols>
  <sheetData>
    <row r="1" spans="1:42" ht="70.5" customHeight="1" x14ac:dyDescent="0.25">
      <c r="A1" s="40"/>
      <c r="B1" s="14"/>
      <c r="C1" s="41"/>
      <c r="D1" s="40"/>
      <c r="E1" s="40"/>
      <c r="F1" s="40"/>
      <c r="G1" s="40"/>
      <c r="H1" s="40"/>
      <c r="I1" s="40"/>
      <c r="J1" s="40"/>
    </row>
    <row r="2" spans="1:42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42" x14ac:dyDescent="0.2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42" ht="25.5" x14ac:dyDescent="0.2">
      <c r="A4" s="40"/>
      <c r="B4" s="16" t="s">
        <v>48</v>
      </c>
      <c r="C4" s="16" t="s">
        <v>47</v>
      </c>
      <c r="D4" s="17" t="s">
        <v>46</v>
      </c>
      <c r="E4" s="18" t="s">
        <v>50</v>
      </c>
      <c r="F4" s="17" t="s">
        <v>13</v>
      </c>
      <c r="G4" s="16" t="s">
        <v>3</v>
      </c>
      <c r="H4" s="17" t="s">
        <v>25</v>
      </c>
      <c r="I4" s="18" t="s">
        <v>49</v>
      </c>
      <c r="J4" s="40"/>
    </row>
    <row r="5" spans="1:42" ht="15.75" x14ac:dyDescent="0.25">
      <c r="A5" s="40"/>
      <c r="B5" s="15">
        <v>1800</v>
      </c>
      <c r="C5" s="15">
        <v>262</v>
      </c>
      <c r="D5" s="15">
        <v>1600</v>
      </c>
      <c r="E5" s="84">
        <f>C5/B5*D5</f>
        <v>232.88888888888889</v>
      </c>
      <c r="F5" s="15">
        <v>2</v>
      </c>
      <c r="G5" s="15">
        <v>0.95</v>
      </c>
      <c r="H5" s="15">
        <v>1000</v>
      </c>
      <c r="I5" s="85">
        <f>SQRT(E5/(SQRT(H5)*0.659*G5)/F5)</f>
        <v>2.4252408607079921</v>
      </c>
      <c r="J5" s="40"/>
    </row>
    <row r="6" spans="1:42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42" x14ac:dyDescent="0.2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42" ht="18.75" x14ac:dyDescent="0.3">
      <c r="A8" s="40"/>
      <c r="B8" s="76" t="s">
        <v>53</v>
      </c>
      <c r="C8" s="31"/>
      <c r="D8" s="31"/>
      <c r="E8" s="40"/>
      <c r="F8" s="40"/>
      <c r="G8" s="40"/>
      <c r="H8" s="40"/>
      <c r="I8" s="40"/>
      <c r="J8" s="40"/>
    </row>
    <row r="9" spans="1:42" ht="18.75" x14ac:dyDescent="0.3">
      <c r="A9" s="40"/>
      <c r="B9" s="77" t="s">
        <v>52</v>
      </c>
      <c r="C9" s="79"/>
      <c r="D9" s="79"/>
      <c r="E9" s="40"/>
      <c r="F9" s="40"/>
      <c r="G9" s="40"/>
      <c r="H9" s="40"/>
      <c r="I9" s="40"/>
      <c r="J9" s="40"/>
    </row>
    <row r="10" spans="1:42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42" s="89" customFormat="1" x14ac:dyDescent="0.2">
      <c r="A11" s="86"/>
      <c r="B11" s="87"/>
      <c r="C11" s="87"/>
      <c r="D11" s="87"/>
      <c r="E11" s="87"/>
      <c r="F11" s="87"/>
      <c r="G11" s="87"/>
      <c r="H11" s="87"/>
      <c r="I11" s="87"/>
      <c r="J11" s="86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</row>
    <row r="12" spans="1:42" s="89" customFormat="1" ht="21.75" customHeight="1" x14ac:dyDescent="0.25">
      <c r="A12" s="86"/>
      <c r="B12" s="32" t="s">
        <v>57</v>
      </c>
      <c r="C12" s="90"/>
      <c r="D12" s="91"/>
      <c r="E12" s="91"/>
      <c r="F12" s="32"/>
      <c r="G12" s="87"/>
      <c r="H12" s="87"/>
      <c r="I12" s="87"/>
      <c r="J12" s="86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pans="1:42" s="89" customFormat="1" ht="20.25" customHeight="1" x14ac:dyDescent="0.2">
      <c r="A13" s="86"/>
      <c r="B13" s="35" t="s">
        <v>58</v>
      </c>
      <c r="C13" s="92"/>
      <c r="D13" s="36" t="s">
        <v>59</v>
      </c>
      <c r="E13" s="86"/>
      <c r="F13" s="35"/>
      <c r="G13" s="86"/>
      <c r="H13" s="86"/>
      <c r="I13" s="86"/>
      <c r="J13" s="86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</row>
    <row r="14" spans="1:42" s="89" customFormat="1" x14ac:dyDescent="0.2">
      <c r="A14" s="86"/>
      <c r="B14" s="37" t="s">
        <v>62</v>
      </c>
      <c r="C14" s="92"/>
      <c r="D14" s="38" t="s">
        <v>63</v>
      </c>
      <c r="E14" s="86"/>
      <c r="F14" s="93"/>
      <c r="G14" s="86"/>
      <c r="H14" s="86"/>
      <c r="I14" s="86"/>
      <c r="J14" s="86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</row>
    <row r="15" spans="1:42" s="89" customFormat="1" x14ac:dyDescent="0.2">
      <c r="A15" s="86"/>
      <c r="B15" s="145" t="s">
        <v>61</v>
      </c>
      <c r="C15" s="92"/>
      <c r="D15" s="147" t="s">
        <v>60</v>
      </c>
      <c r="E15" s="86"/>
      <c r="F15" s="94"/>
      <c r="G15" s="86"/>
      <c r="H15" s="86"/>
      <c r="I15" s="86"/>
      <c r="J15" s="86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</row>
    <row r="16" spans="1:42" s="89" customFormat="1" x14ac:dyDescent="0.2">
      <c r="A16" s="86"/>
      <c r="B16" s="86"/>
      <c r="C16" s="95"/>
      <c r="D16" s="87"/>
      <c r="E16" s="86"/>
      <c r="F16" s="86"/>
      <c r="G16" s="86"/>
      <c r="H16" s="86"/>
      <c r="I16" s="86"/>
      <c r="J16" s="86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</row>
    <row r="17" spans="1:42" s="89" customFormat="1" ht="45.75" customHeight="1" x14ac:dyDescent="0.2">
      <c r="A17" s="139" t="s">
        <v>56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</row>
    <row r="18" spans="1:42" s="98" customForma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42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42" s="41" customFormat="1" x14ac:dyDescent="0.2"/>
    <row r="21" spans="1:42" s="41" customFormat="1" x14ac:dyDescent="0.2"/>
    <row r="22" spans="1:42" s="41" customFormat="1" x14ac:dyDescent="0.2"/>
    <row r="23" spans="1:42" s="41" customFormat="1" x14ac:dyDescent="0.2"/>
    <row r="24" spans="1:42" s="41" customFormat="1" x14ac:dyDescent="0.2"/>
    <row r="25" spans="1:42" s="41" customFormat="1" x14ac:dyDescent="0.2"/>
    <row r="26" spans="1:42" s="41" customFormat="1" x14ac:dyDescent="0.2"/>
    <row r="27" spans="1:42" s="41" customFormat="1" x14ac:dyDescent="0.2"/>
    <row r="28" spans="1:42" s="41" customFormat="1" x14ac:dyDescent="0.2"/>
    <row r="29" spans="1:42" s="41" customFormat="1" x14ac:dyDescent="0.2"/>
    <row r="30" spans="1:42" s="41" customFormat="1" x14ac:dyDescent="0.2"/>
    <row r="31" spans="1:42" s="41" customFormat="1" x14ac:dyDescent="0.2"/>
    <row r="32" spans="1:42" s="41" customFormat="1" x14ac:dyDescent="0.2"/>
    <row r="33" s="41" customFormat="1" x14ac:dyDescent="0.2"/>
    <row r="34" s="41" customFormat="1" x14ac:dyDescent="0.2"/>
    <row r="35" s="41" customFormat="1" x14ac:dyDescent="0.2"/>
    <row r="36" s="41" customFormat="1" x14ac:dyDescent="0.2"/>
    <row r="37" s="41" customFormat="1" x14ac:dyDescent="0.2"/>
    <row r="38" s="41" customFormat="1" x14ac:dyDescent="0.2"/>
    <row r="39" s="41" customFormat="1" x14ac:dyDescent="0.2"/>
    <row r="40" s="41" customFormat="1" x14ac:dyDescent="0.2"/>
    <row r="41" s="41" customFormat="1" x14ac:dyDescent="0.2"/>
    <row r="42" s="41" customFormat="1" x14ac:dyDescent="0.2"/>
    <row r="43" s="41" customFormat="1" x14ac:dyDescent="0.2"/>
    <row r="44" s="41" customFormat="1" x14ac:dyDescent="0.2"/>
    <row r="45" s="41" customFormat="1" x14ac:dyDescent="0.2"/>
    <row r="46" s="41" customFormat="1" x14ac:dyDescent="0.2"/>
    <row r="47" s="41" customFormat="1" x14ac:dyDescent="0.2"/>
    <row r="48" s="41" customFormat="1" x14ac:dyDescent="0.2"/>
    <row r="49" s="41" customFormat="1" x14ac:dyDescent="0.2"/>
    <row r="50" s="41" customFormat="1" x14ac:dyDescent="0.2"/>
  </sheetData>
  <sheetProtection algorithmName="SHA-512" hashValue="fsJp8tnnEXgOhSOFyqoLOENpmxqzzPjwg7l7Y/CvwPmzfEbKtR2QzhjyLW/ISxzwHg7/EjzJ76+cuFrhFzYXtw==" saltValue="faMJanEEZ6peKzeUolj02Q==" spinCount="100000" sheet="1" objects="1" scenarios="1"/>
  <mergeCells count="1">
    <mergeCell ref="A17:J17"/>
  </mergeCells>
  <phoneticPr fontId="24" type="noConversion"/>
  <hyperlinks>
    <hyperlink ref="B15" r:id="rId1" xr:uid="{47976E54-6A8C-4BA6-B45B-40903FA05D95}"/>
    <hyperlink ref="D15" r:id="rId2" xr:uid="{D2CEF9AC-84DF-4FC8-AB82-986044C352B7}"/>
  </hyperlinks>
  <pageMargins left="0.75" right="0.75" top="1" bottom="1" header="0.5" footer="0.5"/>
  <pageSetup paperSize="9" orientation="portrait" horizontalDpi="4294967293" verticalDpi="0" r:id="rId3"/>
  <headerFooter scaleWithDoc="0"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5"/>
  <sheetViews>
    <sheetView workbookViewId="0">
      <selection activeCell="D9" sqref="D9"/>
    </sheetView>
  </sheetViews>
  <sheetFormatPr defaultRowHeight="15" x14ac:dyDescent="0.25"/>
  <cols>
    <col min="1" max="1" width="1.28515625" style="100" customWidth="1"/>
    <col min="2" max="2" width="15.42578125" style="100" customWidth="1"/>
    <col min="3" max="3" width="18.85546875" style="100" customWidth="1"/>
    <col min="4" max="4" width="18" style="100" customWidth="1"/>
    <col min="5" max="6" width="14.7109375" style="100" bestFit="1" customWidth="1"/>
    <col min="7" max="10" width="9.140625" style="100"/>
    <col min="11" max="26" width="9.140625" style="101"/>
    <col min="27" max="16384" width="9.140625" style="100"/>
  </cols>
  <sheetData>
    <row r="1" spans="1:10" ht="69.599999999999994" customHeight="1" x14ac:dyDescent="0.25">
      <c r="A1" s="99"/>
      <c r="B1" s="1"/>
      <c r="D1" s="99"/>
      <c r="E1" s="99"/>
      <c r="F1" s="99"/>
      <c r="G1" s="99"/>
      <c r="H1" s="99"/>
      <c r="I1" s="101"/>
      <c r="J1" s="101"/>
    </row>
    <row r="2" spans="1:10" x14ac:dyDescent="0.25">
      <c r="A2" s="99"/>
      <c r="B2" s="99"/>
      <c r="C2" s="99"/>
      <c r="D2" s="99"/>
      <c r="E2" s="99"/>
      <c r="F2" s="99"/>
      <c r="G2" s="99"/>
      <c r="H2" s="99"/>
      <c r="I2" s="101"/>
      <c r="J2" s="101"/>
    </row>
    <row r="3" spans="1:10" x14ac:dyDescent="0.25">
      <c r="A3" s="99"/>
      <c r="B3" s="102" t="s">
        <v>51</v>
      </c>
      <c r="C3" s="103"/>
      <c r="D3" s="103"/>
      <c r="E3" s="103"/>
      <c r="F3" s="103"/>
      <c r="G3" s="104"/>
      <c r="H3" s="99"/>
      <c r="I3" s="101"/>
      <c r="J3" s="101"/>
    </row>
    <row r="4" spans="1:10" x14ac:dyDescent="0.25">
      <c r="A4" s="99"/>
      <c r="B4" s="105" t="s">
        <v>19</v>
      </c>
      <c r="C4" s="105" t="s">
        <v>18</v>
      </c>
      <c r="D4" s="105" t="s">
        <v>20</v>
      </c>
      <c r="E4" s="105" t="s">
        <v>21</v>
      </c>
      <c r="F4" s="106" t="s">
        <v>22</v>
      </c>
      <c r="G4" s="104"/>
      <c r="H4" s="99"/>
      <c r="I4" s="101"/>
      <c r="J4" s="101"/>
    </row>
    <row r="5" spans="1:10" x14ac:dyDescent="0.25">
      <c r="A5" s="99"/>
      <c r="B5" s="25">
        <v>262</v>
      </c>
      <c r="C5" s="25">
        <v>13</v>
      </c>
      <c r="D5" s="26">
        <v>20</v>
      </c>
      <c r="E5" s="107">
        <f>D5*B5^2/(C5^5)*36.67</f>
        <v>135.58970839741121</v>
      </c>
      <c r="F5" s="107">
        <f>B5*60/1000*4/(3600*3.14*(C5^2/1000))*1000</f>
        <v>32.914986369175487</v>
      </c>
      <c r="G5" s="99"/>
      <c r="H5" s="99"/>
      <c r="I5" s="101"/>
      <c r="J5" s="101"/>
    </row>
    <row r="6" spans="1:10" x14ac:dyDescent="0.25">
      <c r="A6" s="99"/>
      <c r="B6" s="25">
        <v>262</v>
      </c>
      <c r="C6" s="25">
        <v>20</v>
      </c>
      <c r="D6" s="26">
        <v>20</v>
      </c>
      <c r="E6" s="107">
        <f>D6*B6^2/(C6^5)*36.67</f>
        <v>15.73234675</v>
      </c>
      <c r="F6" s="107">
        <f>B6*60/1000*4/(3600*3.14*(C6^2/1000))*1000</f>
        <v>13.906581740976645</v>
      </c>
      <c r="G6" s="99"/>
      <c r="H6" s="99"/>
      <c r="I6" s="101"/>
      <c r="J6" s="101"/>
    </row>
    <row r="7" spans="1:10" x14ac:dyDescent="0.25">
      <c r="A7" s="99"/>
      <c r="B7" s="25">
        <v>80</v>
      </c>
      <c r="C7" s="25">
        <v>6</v>
      </c>
      <c r="D7" s="26">
        <v>20</v>
      </c>
      <c r="E7" s="107">
        <f>D7*B7^2/(C7^5)*36.67</f>
        <v>603.6213991769547</v>
      </c>
      <c r="F7" s="107">
        <f>B7*60/1000*4/(3600*3.14*(C7^2/1000))*1000</f>
        <v>47.180938900684126</v>
      </c>
      <c r="G7" s="99"/>
      <c r="H7" s="99"/>
      <c r="I7" s="101"/>
      <c r="J7" s="101"/>
    </row>
    <row r="8" spans="1:10" x14ac:dyDescent="0.25">
      <c r="A8" s="99"/>
      <c r="B8" s="25">
        <v>80</v>
      </c>
      <c r="C8" s="25">
        <v>10</v>
      </c>
      <c r="D8" s="26">
        <v>20</v>
      </c>
      <c r="E8" s="107">
        <f>D8*B8^2/(C8^5)*36.67</f>
        <v>46.937600000000003</v>
      </c>
      <c r="F8" s="107">
        <f>B8*60/1000*4/(3600*3.14*(C8^2/1000))*1000</f>
        <v>16.985138004246284</v>
      </c>
      <c r="G8" s="99"/>
      <c r="H8" s="99"/>
      <c r="I8" s="101"/>
      <c r="J8" s="101"/>
    </row>
    <row r="9" spans="1:10" x14ac:dyDescent="0.25">
      <c r="A9" s="99"/>
      <c r="B9" s="108"/>
      <c r="C9" s="108"/>
      <c r="D9" s="109" t="s">
        <v>23</v>
      </c>
      <c r="E9" s="107">
        <f>SUM(E5:E8)</f>
        <v>801.88105432436589</v>
      </c>
      <c r="F9" s="110"/>
      <c r="G9" s="111"/>
      <c r="H9" s="99"/>
      <c r="I9" s="101"/>
      <c r="J9" s="101"/>
    </row>
    <row r="10" spans="1:10" x14ac:dyDescent="0.25">
      <c r="A10" s="99"/>
      <c r="B10" s="99"/>
      <c r="C10" s="99"/>
      <c r="D10" s="99"/>
      <c r="E10" s="99"/>
      <c r="F10" s="99"/>
      <c r="G10" s="99"/>
      <c r="H10" s="99"/>
      <c r="I10" s="101"/>
      <c r="J10" s="101"/>
    </row>
    <row r="11" spans="1:10" ht="18.75" x14ac:dyDescent="0.3">
      <c r="A11" s="99"/>
      <c r="B11" s="76" t="s">
        <v>53</v>
      </c>
      <c r="C11" s="76"/>
      <c r="D11" s="31"/>
      <c r="E11" s="99"/>
      <c r="F11" s="99"/>
      <c r="G11" s="99"/>
      <c r="H11" s="99"/>
      <c r="I11" s="101"/>
      <c r="J11" s="101"/>
    </row>
    <row r="12" spans="1:10" ht="18.75" x14ac:dyDescent="0.3">
      <c r="A12" s="99"/>
      <c r="B12" s="77" t="s">
        <v>52</v>
      </c>
      <c r="C12" s="78"/>
      <c r="D12" s="79"/>
      <c r="E12" s="99"/>
      <c r="F12" s="99"/>
      <c r="G12" s="99"/>
      <c r="H12" s="99"/>
      <c r="I12" s="101"/>
      <c r="J12" s="101"/>
    </row>
    <row r="13" spans="1:10" x14ac:dyDescent="0.25">
      <c r="A13" s="99"/>
      <c r="B13" s="99"/>
      <c r="C13" s="99"/>
      <c r="D13" s="99"/>
      <c r="E13" s="99"/>
      <c r="F13" s="99"/>
      <c r="G13" s="99"/>
      <c r="H13" s="99"/>
      <c r="I13" s="101"/>
      <c r="J13" s="101"/>
    </row>
    <row r="14" spans="1:10" x14ac:dyDescent="0.25">
      <c r="A14" s="99"/>
      <c r="B14" s="87"/>
      <c r="C14" s="87"/>
      <c r="D14" s="87"/>
      <c r="E14" s="87"/>
      <c r="F14" s="87"/>
      <c r="G14" s="87"/>
      <c r="H14" s="87"/>
      <c r="I14" s="112"/>
      <c r="J14" s="88"/>
    </row>
    <row r="15" spans="1:10" ht="15.75" x14ac:dyDescent="0.25">
      <c r="A15" s="99"/>
      <c r="B15" s="32" t="s">
        <v>57</v>
      </c>
      <c r="C15" s="90"/>
      <c r="D15" s="91"/>
      <c r="E15" s="91"/>
      <c r="F15" s="32"/>
      <c r="G15" s="87"/>
      <c r="H15" s="87"/>
      <c r="I15" s="112"/>
      <c r="J15" s="88"/>
    </row>
    <row r="16" spans="1:10" ht="20.25" customHeight="1" x14ac:dyDescent="0.25">
      <c r="A16" s="99"/>
      <c r="B16" s="35" t="s">
        <v>58</v>
      </c>
      <c r="C16" s="92"/>
      <c r="D16" s="36" t="s">
        <v>59</v>
      </c>
      <c r="E16" s="86"/>
      <c r="F16" s="35"/>
      <c r="G16" s="86"/>
      <c r="H16" s="86"/>
      <c r="I16" s="88"/>
      <c r="J16" s="88"/>
    </row>
    <row r="17" spans="1:10" x14ac:dyDescent="0.25">
      <c r="A17" s="99"/>
      <c r="B17" s="37" t="s">
        <v>62</v>
      </c>
      <c r="C17" s="92"/>
      <c r="D17" s="38" t="s">
        <v>63</v>
      </c>
      <c r="E17" s="86"/>
      <c r="F17" s="93"/>
      <c r="G17" s="86"/>
      <c r="H17" s="86"/>
      <c r="I17" s="88"/>
      <c r="J17" s="88"/>
    </row>
    <row r="18" spans="1:10" x14ac:dyDescent="0.25">
      <c r="A18" s="99"/>
      <c r="B18" s="145" t="s">
        <v>61</v>
      </c>
      <c r="C18" s="92"/>
      <c r="D18" s="146" t="s">
        <v>60</v>
      </c>
      <c r="E18" s="86"/>
      <c r="F18" s="94"/>
      <c r="G18" s="86"/>
      <c r="H18" s="86"/>
      <c r="I18" s="88"/>
      <c r="J18" s="88"/>
    </row>
    <row r="19" spans="1:10" x14ac:dyDescent="0.25">
      <c r="A19" s="99"/>
      <c r="B19" s="86"/>
      <c r="C19" s="95"/>
      <c r="D19" s="87"/>
      <c r="E19" s="86"/>
      <c r="F19" s="86"/>
      <c r="G19" s="86"/>
      <c r="H19" s="86"/>
      <c r="I19" s="88"/>
      <c r="J19" s="88"/>
    </row>
    <row r="20" spans="1:10" ht="38.25" customHeight="1" x14ac:dyDescent="0.25">
      <c r="A20" s="139" t="s">
        <v>56</v>
      </c>
      <c r="B20" s="139"/>
      <c r="C20" s="139"/>
      <c r="D20" s="139"/>
      <c r="E20" s="139"/>
      <c r="F20" s="139"/>
      <c r="G20" s="139"/>
      <c r="H20" s="139"/>
      <c r="I20" s="96"/>
      <c r="J20" s="96"/>
    </row>
    <row r="21" spans="1:10" s="101" customFormat="1" x14ac:dyDescent="0.25"/>
    <row r="22" spans="1:10" s="101" customFormat="1" x14ac:dyDescent="0.25"/>
    <row r="23" spans="1:10" s="101" customFormat="1" x14ac:dyDescent="0.25"/>
    <row r="24" spans="1:10" s="101" customFormat="1" x14ac:dyDescent="0.25"/>
    <row r="25" spans="1:10" s="101" customFormat="1" x14ac:dyDescent="0.25"/>
    <row r="26" spans="1:10" s="101" customFormat="1" x14ac:dyDescent="0.25"/>
    <row r="27" spans="1:10" s="101" customFormat="1" x14ac:dyDescent="0.25"/>
    <row r="28" spans="1:10" s="101" customFormat="1" x14ac:dyDescent="0.25"/>
    <row r="29" spans="1:10" s="101" customFormat="1" x14ac:dyDescent="0.25"/>
    <row r="30" spans="1:10" s="101" customFormat="1" x14ac:dyDescent="0.25"/>
    <row r="31" spans="1:10" s="101" customFormat="1" x14ac:dyDescent="0.25"/>
    <row r="32" spans="1:10" s="101" customFormat="1" x14ac:dyDescent="0.25"/>
    <row r="33" s="101" customFormat="1" x14ac:dyDescent="0.25"/>
    <row r="34" s="101" customFormat="1" x14ac:dyDescent="0.25"/>
    <row r="35" s="101" customFormat="1" x14ac:dyDescent="0.25"/>
    <row r="36" s="101" customFormat="1" x14ac:dyDescent="0.25"/>
    <row r="37" s="101" customFormat="1" x14ac:dyDescent="0.25"/>
    <row r="38" s="101" customFormat="1" x14ac:dyDescent="0.25"/>
    <row r="39" s="101" customFormat="1" x14ac:dyDescent="0.25"/>
    <row r="40" s="101" customFormat="1" x14ac:dyDescent="0.25"/>
    <row r="41" s="101" customFormat="1" x14ac:dyDescent="0.25"/>
    <row r="42" s="101" customFormat="1" x14ac:dyDescent="0.25"/>
    <row r="43" s="101" customFormat="1" x14ac:dyDescent="0.25"/>
    <row r="44" s="101" customFormat="1" x14ac:dyDescent="0.25"/>
    <row r="45" s="101" customFormat="1" x14ac:dyDescent="0.25"/>
    <row r="46" s="101" customFormat="1" x14ac:dyDescent="0.25"/>
    <row r="47" s="101" customFormat="1" x14ac:dyDescent="0.25"/>
    <row r="48" s="101" customFormat="1" x14ac:dyDescent="0.25"/>
    <row r="49" s="101" customFormat="1" x14ac:dyDescent="0.25"/>
    <row r="50" s="101" customFormat="1" x14ac:dyDescent="0.25"/>
    <row r="51" s="101" customFormat="1" x14ac:dyDescent="0.25"/>
    <row r="52" s="101" customFormat="1" x14ac:dyDescent="0.25"/>
    <row r="53" s="101" customFormat="1" x14ac:dyDescent="0.25"/>
    <row r="54" s="101" customFormat="1" x14ac:dyDescent="0.25"/>
    <row r="55" s="101" customFormat="1" x14ac:dyDescent="0.25"/>
    <row r="56" s="101" customFormat="1" x14ac:dyDescent="0.25"/>
    <row r="57" s="101" customFormat="1" x14ac:dyDescent="0.25"/>
    <row r="58" s="101" customFormat="1" x14ac:dyDescent="0.25"/>
    <row r="59" s="101" customFormat="1" x14ac:dyDescent="0.25"/>
    <row r="60" s="101" customFormat="1" x14ac:dyDescent="0.25"/>
    <row r="61" s="101" customFormat="1" x14ac:dyDescent="0.25"/>
    <row r="62" s="101" customFormat="1" x14ac:dyDescent="0.25"/>
    <row r="63" s="101" customFormat="1" x14ac:dyDescent="0.25"/>
    <row r="64" s="101" customFormat="1" x14ac:dyDescent="0.25"/>
    <row r="65" s="101" customFormat="1" x14ac:dyDescent="0.25"/>
    <row r="66" s="101" customFormat="1" x14ac:dyDescent="0.25"/>
    <row r="67" s="101" customFormat="1" x14ac:dyDescent="0.25"/>
    <row r="68" s="101" customFormat="1" x14ac:dyDescent="0.25"/>
    <row r="69" s="101" customFormat="1" x14ac:dyDescent="0.25"/>
    <row r="70" s="101" customFormat="1" x14ac:dyDescent="0.25"/>
    <row r="71" s="101" customFormat="1" x14ac:dyDescent="0.25"/>
    <row r="72" s="101" customFormat="1" x14ac:dyDescent="0.25"/>
    <row r="73" s="101" customFormat="1" x14ac:dyDescent="0.25"/>
    <row r="74" s="101" customFormat="1" x14ac:dyDescent="0.25"/>
    <row r="75" s="101" customFormat="1" x14ac:dyDescent="0.25"/>
    <row r="76" s="101" customFormat="1" x14ac:dyDescent="0.25"/>
    <row r="77" s="101" customFormat="1" x14ac:dyDescent="0.25"/>
    <row r="78" s="101" customFormat="1" x14ac:dyDescent="0.25"/>
    <row r="79" s="101" customFormat="1" x14ac:dyDescent="0.25"/>
    <row r="80" s="101" customFormat="1" x14ac:dyDescent="0.25"/>
    <row r="81" s="101" customFormat="1" x14ac:dyDescent="0.25"/>
    <row r="82" s="101" customFormat="1" x14ac:dyDescent="0.25"/>
    <row r="83" s="101" customFormat="1" x14ac:dyDescent="0.25"/>
    <row r="84" s="101" customFormat="1" x14ac:dyDescent="0.25"/>
    <row r="85" s="101" customFormat="1" x14ac:dyDescent="0.25"/>
    <row r="86" s="101" customFormat="1" x14ac:dyDescent="0.25"/>
    <row r="87" s="101" customFormat="1" x14ac:dyDescent="0.25"/>
    <row r="88" s="101" customFormat="1" x14ac:dyDescent="0.25"/>
    <row r="89" s="101" customFormat="1" x14ac:dyDescent="0.25"/>
    <row r="90" s="101" customFormat="1" x14ac:dyDescent="0.25"/>
    <row r="91" s="101" customFormat="1" x14ac:dyDescent="0.25"/>
    <row r="92" s="101" customFormat="1" x14ac:dyDescent="0.25"/>
    <row r="93" s="101" customFormat="1" x14ac:dyDescent="0.25"/>
    <row r="94" s="101" customFormat="1" x14ac:dyDescent="0.25"/>
    <row r="95" s="101" customFormat="1" x14ac:dyDescent="0.25"/>
    <row r="96" s="101" customFormat="1" x14ac:dyDescent="0.25"/>
    <row r="97" s="101" customFormat="1" x14ac:dyDescent="0.25"/>
    <row r="98" s="101" customFormat="1" x14ac:dyDescent="0.25"/>
    <row r="99" s="101" customFormat="1" x14ac:dyDescent="0.25"/>
    <row r="100" s="101" customFormat="1" x14ac:dyDescent="0.25"/>
    <row r="101" s="101" customFormat="1" x14ac:dyDescent="0.25"/>
    <row r="102" s="101" customFormat="1" x14ac:dyDescent="0.25"/>
    <row r="103" s="101" customFormat="1" x14ac:dyDescent="0.25"/>
    <row r="104" s="101" customFormat="1" x14ac:dyDescent="0.25"/>
    <row r="105" s="101" customFormat="1" x14ac:dyDescent="0.25"/>
    <row r="106" s="101" customFormat="1" x14ac:dyDescent="0.25"/>
    <row r="107" s="101" customFormat="1" x14ac:dyDescent="0.25"/>
    <row r="108" s="101" customFormat="1" x14ac:dyDescent="0.25"/>
    <row r="109" s="101" customFormat="1" x14ac:dyDescent="0.25"/>
    <row r="110" s="101" customFormat="1" x14ac:dyDescent="0.25"/>
    <row r="111" s="101" customFormat="1" x14ac:dyDescent="0.25"/>
    <row r="112" s="101" customFormat="1" x14ac:dyDescent="0.25"/>
    <row r="113" s="101" customFormat="1" x14ac:dyDescent="0.25"/>
    <row r="114" s="101" customFormat="1" x14ac:dyDescent="0.25"/>
    <row r="115" s="101" customFormat="1" x14ac:dyDescent="0.25"/>
    <row r="116" s="101" customFormat="1" x14ac:dyDescent="0.25"/>
    <row r="117" s="101" customFormat="1" x14ac:dyDescent="0.25"/>
    <row r="118" s="101" customFormat="1" x14ac:dyDescent="0.25"/>
    <row r="119" s="101" customFormat="1" x14ac:dyDescent="0.25"/>
    <row r="120" s="101" customFormat="1" x14ac:dyDescent="0.25"/>
    <row r="121" s="101" customFormat="1" x14ac:dyDescent="0.25"/>
    <row r="122" s="101" customFormat="1" x14ac:dyDescent="0.25"/>
    <row r="123" s="101" customFormat="1" x14ac:dyDescent="0.25"/>
    <row r="124" s="101" customFormat="1" x14ac:dyDescent="0.25"/>
    <row r="125" s="101" customFormat="1" x14ac:dyDescent="0.25"/>
    <row r="126" s="101" customFormat="1" x14ac:dyDescent="0.25"/>
    <row r="127" s="101" customFormat="1" x14ac:dyDescent="0.25"/>
    <row r="128" s="101" customFormat="1" x14ac:dyDescent="0.25"/>
    <row r="129" s="101" customFormat="1" x14ac:dyDescent="0.25"/>
    <row r="130" s="101" customFormat="1" x14ac:dyDescent="0.25"/>
    <row r="131" s="101" customFormat="1" x14ac:dyDescent="0.25"/>
    <row r="132" s="101" customFormat="1" x14ac:dyDescent="0.25"/>
    <row r="133" s="101" customFormat="1" x14ac:dyDescent="0.25"/>
    <row r="134" s="101" customFormat="1" x14ac:dyDescent="0.25"/>
    <row r="135" s="101" customFormat="1" x14ac:dyDescent="0.25"/>
    <row r="136" s="101" customFormat="1" x14ac:dyDescent="0.25"/>
    <row r="137" s="101" customFormat="1" x14ac:dyDescent="0.25"/>
    <row r="138" s="101" customFormat="1" x14ac:dyDescent="0.25"/>
    <row r="139" s="101" customFormat="1" x14ac:dyDescent="0.25"/>
    <row r="140" s="101" customFormat="1" x14ac:dyDescent="0.25"/>
    <row r="141" s="101" customFormat="1" x14ac:dyDescent="0.25"/>
    <row r="142" s="101" customFormat="1" x14ac:dyDescent="0.25"/>
    <row r="143" s="101" customFormat="1" x14ac:dyDescent="0.25"/>
    <row r="144" s="101" customFormat="1" x14ac:dyDescent="0.25"/>
    <row r="145" s="101" customFormat="1" x14ac:dyDescent="0.25"/>
    <row r="146" s="101" customFormat="1" x14ac:dyDescent="0.25"/>
    <row r="147" s="101" customFormat="1" x14ac:dyDescent="0.25"/>
    <row r="148" s="101" customFormat="1" x14ac:dyDescent="0.25"/>
    <row r="149" s="101" customFormat="1" x14ac:dyDescent="0.25"/>
    <row r="150" s="101" customFormat="1" x14ac:dyDescent="0.25"/>
    <row r="151" s="101" customFormat="1" x14ac:dyDescent="0.25"/>
    <row r="152" s="101" customFormat="1" x14ac:dyDescent="0.25"/>
    <row r="153" s="101" customFormat="1" x14ac:dyDescent="0.25"/>
    <row r="154" s="101" customFormat="1" x14ac:dyDescent="0.25"/>
    <row r="155" s="101" customFormat="1" x14ac:dyDescent="0.25"/>
    <row r="156" s="101" customFormat="1" x14ac:dyDescent="0.25"/>
    <row r="157" s="101" customFormat="1" x14ac:dyDescent="0.25"/>
    <row r="158" s="101" customFormat="1" x14ac:dyDescent="0.25"/>
    <row r="159" s="101" customFormat="1" x14ac:dyDescent="0.25"/>
    <row r="160" s="101" customFormat="1" x14ac:dyDescent="0.25"/>
    <row r="161" s="101" customFormat="1" x14ac:dyDescent="0.25"/>
    <row r="162" s="101" customFormat="1" x14ac:dyDescent="0.25"/>
    <row r="163" s="101" customFormat="1" x14ac:dyDescent="0.25"/>
    <row r="164" s="101" customFormat="1" x14ac:dyDescent="0.25"/>
    <row r="165" s="101" customFormat="1" x14ac:dyDescent="0.25"/>
  </sheetData>
  <sheetProtection algorithmName="SHA-512" hashValue="Rg1iD3l3CKcooiPIQxmPGrlALENdj2r3PiCK+N/0qxUXRiZk5EzZG5mC9JHlC2/WH5le+W7sTXmdDS4xTWdKcQ==" saltValue="Hcb3jbCzo2PBfQuMmzKZrA==" spinCount="100000" sheet="1" objects="1" scenarios="1"/>
  <mergeCells count="1">
    <mergeCell ref="A20:H20"/>
  </mergeCells>
  <hyperlinks>
    <hyperlink ref="B18" r:id="rId1" xr:uid="{C3A7CD52-3C77-4113-86B9-431FDE500468}"/>
    <hyperlink ref="D18" r:id="rId2" xr:uid="{F87806B1-2905-42CF-8507-1CB8519510B6}"/>
  </hyperlinks>
  <pageMargins left="0.75" right="0.75" top="1" bottom="1" header="0.5" footer="0.5"/>
  <headerFooter scaleWithDoc="0"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0"/>
  <sheetViews>
    <sheetView workbookViewId="0">
      <selection activeCell="F11" sqref="F11"/>
    </sheetView>
  </sheetViews>
  <sheetFormatPr defaultRowHeight="12.75" x14ac:dyDescent="0.2"/>
  <cols>
    <col min="1" max="1" width="1.28515625" style="42" customWidth="1"/>
    <col min="2" max="2" width="9.85546875" style="42" customWidth="1"/>
    <col min="3" max="3" width="11.85546875" style="42" customWidth="1"/>
    <col min="4" max="4" width="10.85546875" style="42" customWidth="1"/>
    <col min="5" max="5" width="11.7109375" style="42" customWidth="1"/>
    <col min="6" max="6" width="16.140625" style="42" customWidth="1"/>
    <col min="7" max="7" width="11" style="42" customWidth="1"/>
    <col min="8" max="9" width="9.140625" style="42"/>
    <col min="10" max="10" width="9.42578125" style="42" bestFit="1" customWidth="1"/>
    <col min="11" max="28" width="9.140625" style="41"/>
    <col min="29" max="16384" width="9.140625" style="42"/>
  </cols>
  <sheetData>
    <row r="1" spans="1:10" ht="66" customHeight="1" x14ac:dyDescent="0.25">
      <c r="A1" s="40"/>
      <c r="B1" s="13"/>
      <c r="E1" s="40"/>
      <c r="F1" s="40"/>
      <c r="G1" s="40"/>
      <c r="H1" s="40"/>
      <c r="I1" s="40"/>
      <c r="J1" s="40"/>
    </row>
    <row r="2" spans="1:10" ht="15.75" thickBot="1" x14ac:dyDescent="0.3">
      <c r="A2" s="40"/>
      <c r="B2" s="9"/>
      <c r="C2" s="40"/>
      <c r="D2" s="40"/>
      <c r="E2" s="122">
        <v>1</v>
      </c>
      <c r="F2" s="23" t="s">
        <v>54</v>
      </c>
      <c r="G2" s="113">
        <f>E2*25.4</f>
        <v>25.4</v>
      </c>
      <c r="H2" s="40"/>
      <c r="I2" s="40"/>
      <c r="J2" s="40"/>
    </row>
    <row r="3" spans="1:10" ht="15" x14ac:dyDescent="0.25">
      <c r="A3" s="40"/>
      <c r="B3" s="9"/>
      <c r="C3" s="40"/>
      <c r="D3" s="40"/>
      <c r="E3" s="99"/>
      <c r="F3" s="99"/>
      <c r="G3" s="99"/>
      <c r="H3" s="40"/>
      <c r="I3" s="40"/>
      <c r="J3" s="40"/>
    </row>
    <row r="4" spans="1:10" ht="15" x14ac:dyDescent="0.25">
      <c r="A4" s="40"/>
      <c r="B4" s="20" t="s">
        <v>14</v>
      </c>
      <c r="C4" s="20" t="s">
        <v>15</v>
      </c>
      <c r="D4" s="40"/>
      <c r="E4" s="24"/>
      <c r="F4" s="24"/>
      <c r="G4" s="24"/>
      <c r="H4" s="40"/>
      <c r="I4" s="40"/>
      <c r="J4" s="40"/>
    </row>
    <row r="5" spans="1:10" ht="15.75" thickBot="1" x14ac:dyDescent="0.3">
      <c r="A5" s="40"/>
      <c r="B5" s="122">
        <v>2500</v>
      </c>
      <c r="C5" s="113">
        <f>B5*14.504</f>
        <v>36260</v>
      </c>
      <c r="D5" s="40"/>
      <c r="E5" s="122">
        <v>25.4</v>
      </c>
      <c r="F5" s="22" t="s">
        <v>55</v>
      </c>
      <c r="G5" s="114">
        <f>E5/25.4</f>
        <v>1</v>
      </c>
      <c r="H5" s="40"/>
      <c r="I5" s="40"/>
      <c r="J5" s="40"/>
    </row>
    <row r="6" spans="1:10" ht="15" x14ac:dyDescent="0.25">
      <c r="A6" s="40"/>
      <c r="B6" s="99"/>
      <c r="C6" s="21"/>
      <c r="D6" s="40"/>
      <c r="E6" s="99"/>
      <c r="F6" s="21"/>
      <c r="G6" s="21"/>
      <c r="H6" s="40"/>
      <c r="I6" s="40"/>
      <c r="J6" s="9"/>
    </row>
    <row r="7" spans="1:10" ht="15" x14ac:dyDescent="0.25">
      <c r="A7" s="40"/>
      <c r="B7" s="20" t="s">
        <v>15</v>
      </c>
      <c r="C7" s="20" t="s">
        <v>14</v>
      </c>
      <c r="D7" s="40"/>
      <c r="E7" s="22" t="s">
        <v>4</v>
      </c>
      <c r="F7" s="22" t="s">
        <v>16</v>
      </c>
      <c r="G7" s="21"/>
      <c r="H7" s="40"/>
      <c r="I7" s="40"/>
      <c r="J7" s="40"/>
    </row>
    <row r="8" spans="1:10" ht="15.75" thickBot="1" x14ac:dyDescent="0.3">
      <c r="A8" s="40"/>
      <c r="B8" s="122">
        <v>36260</v>
      </c>
      <c r="C8" s="115">
        <f>B8/14.504</f>
        <v>2500</v>
      </c>
      <c r="D8" s="40"/>
      <c r="E8" s="123">
        <v>1</v>
      </c>
      <c r="F8" s="116">
        <f>E8/4.546</f>
        <v>0.21997360316761988</v>
      </c>
      <c r="G8" s="21"/>
      <c r="H8" s="40"/>
      <c r="I8" s="40"/>
      <c r="J8" s="40"/>
    </row>
    <row r="9" spans="1:10" ht="15" x14ac:dyDescent="0.25">
      <c r="A9" s="40"/>
      <c r="B9" s="99"/>
      <c r="C9" s="21"/>
      <c r="D9" s="40"/>
      <c r="E9" s="99"/>
      <c r="F9" s="21"/>
      <c r="G9" s="21"/>
      <c r="H9" s="40"/>
      <c r="I9" s="40"/>
      <c r="J9" s="40"/>
    </row>
    <row r="10" spans="1:10" ht="15" x14ac:dyDescent="0.25">
      <c r="A10" s="40"/>
      <c r="B10" s="22" t="s">
        <v>4</v>
      </c>
      <c r="C10" s="22" t="s">
        <v>17</v>
      </c>
      <c r="D10" s="10"/>
      <c r="E10" s="22" t="s">
        <v>16</v>
      </c>
      <c r="F10" s="22" t="s">
        <v>4</v>
      </c>
      <c r="G10" s="21"/>
      <c r="H10" s="40"/>
      <c r="I10" s="40"/>
      <c r="J10" s="40"/>
    </row>
    <row r="11" spans="1:10" ht="15.75" thickBot="1" x14ac:dyDescent="0.3">
      <c r="A11" s="40"/>
      <c r="B11" s="122">
        <v>10</v>
      </c>
      <c r="C11" s="117">
        <f>B11/3.785</f>
        <v>2.6420079260237781</v>
      </c>
      <c r="D11" s="40"/>
      <c r="E11" s="123">
        <v>1</v>
      </c>
      <c r="F11" s="116">
        <f>E11*4.546</f>
        <v>4.5460000000000003</v>
      </c>
      <c r="G11" s="24"/>
      <c r="H11" s="40"/>
      <c r="I11" s="40"/>
      <c r="J11" s="40"/>
    </row>
    <row r="12" spans="1:10" ht="15" x14ac:dyDescent="0.25">
      <c r="A12" s="40"/>
      <c r="B12" s="99"/>
      <c r="C12" s="21"/>
      <c r="D12" s="40"/>
      <c r="E12" s="11"/>
      <c r="F12" s="12"/>
      <c r="G12" s="118"/>
      <c r="H12" s="40"/>
      <c r="I12" s="40"/>
      <c r="J12" s="40"/>
    </row>
    <row r="13" spans="1:10" ht="15" x14ac:dyDescent="0.25">
      <c r="A13" s="40"/>
      <c r="B13" s="22" t="s">
        <v>17</v>
      </c>
      <c r="C13" s="22" t="s">
        <v>4</v>
      </c>
      <c r="D13" s="40"/>
      <c r="E13" s="40"/>
      <c r="F13" s="40"/>
      <c r="G13" s="40"/>
      <c r="H13" s="40"/>
      <c r="I13" s="40"/>
      <c r="J13" s="40"/>
    </row>
    <row r="14" spans="1:10" ht="15.75" thickBot="1" x14ac:dyDescent="0.3">
      <c r="A14" s="40"/>
      <c r="B14" s="122">
        <v>2.6</v>
      </c>
      <c r="C14" s="117">
        <f>B14*3.785</f>
        <v>9.8410000000000011</v>
      </c>
      <c r="D14" s="40"/>
      <c r="E14" s="40"/>
      <c r="F14" s="40"/>
      <c r="G14" s="40"/>
      <c r="H14" s="40"/>
      <c r="I14" s="40"/>
      <c r="J14" s="40"/>
    </row>
    <row r="15" spans="1:10" ht="15.6" customHeight="1" x14ac:dyDescent="0.3">
      <c r="A15" s="40"/>
      <c r="B15" s="99"/>
      <c r="C15" s="99"/>
      <c r="D15" s="40"/>
      <c r="E15" s="119" t="s">
        <v>53</v>
      </c>
      <c r="F15" s="120"/>
      <c r="G15" s="121"/>
      <c r="H15" s="40"/>
      <c r="I15" s="40"/>
      <c r="J15" s="40"/>
    </row>
    <row r="16" spans="1:10" ht="18.75" x14ac:dyDescent="0.3">
      <c r="A16" s="40"/>
      <c r="B16" s="22" t="s">
        <v>44</v>
      </c>
      <c r="C16" s="22" t="s">
        <v>45</v>
      </c>
      <c r="D16" s="40"/>
      <c r="E16" s="140" t="s">
        <v>52</v>
      </c>
      <c r="F16" s="141"/>
      <c r="G16" s="142"/>
      <c r="H16" s="40"/>
      <c r="I16" s="40"/>
      <c r="J16" s="40"/>
    </row>
    <row r="17" spans="1:10" ht="15.75" thickBot="1" x14ac:dyDescent="0.3">
      <c r="A17" s="40"/>
      <c r="B17" s="122">
        <v>17.5</v>
      </c>
      <c r="C17" s="113">
        <f>B17*60</f>
        <v>1050</v>
      </c>
      <c r="D17" s="40"/>
      <c r="E17" s="40"/>
      <c r="F17" s="40"/>
      <c r="G17" s="40"/>
      <c r="H17" s="40"/>
      <c r="I17" s="40"/>
      <c r="J17" s="40"/>
    </row>
    <row r="18" spans="1:10" ht="15" x14ac:dyDescent="0.25">
      <c r="A18" s="40"/>
      <c r="B18" s="99"/>
      <c r="C18" s="99"/>
      <c r="D18" s="40"/>
      <c r="E18" s="40"/>
      <c r="F18" s="40"/>
      <c r="G18" s="40"/>
      <c r="H18" s="40"/>
      <c r="I18" s="40"/>
      <c r="J18" s="40"/>
    </row>
    <row r="19" spans="1:10" ht="15" x14ac:dyDescent="0.25">
      <c r="A19" s="40"/>
      <c r="B19" s="22" t="s">
        <v>45</v>
      </c>
      <c r="C19" s="22" t="s">
        <v>44</v>
      </c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40"/>
      <c r="B20" s="122">
        <v>1050</v>
      </c>
      <c r="C20" s="113">
        <f>B20/60</f>
        <v>17.5</v>
      </c>
      <c r="D20" s="40"/>
      <c r="E20" s="40"/>
      <c r="F20" s="40"/>
      <c r="G20" s="40"/>
      <c r="H20" s="40"/>
      <c r="I20" s="40"/>
      <c r="J20" s="40"/>
    </row>
    <row r="21" spans="1:10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">
      <c r="A22" s="40"/>
      <c r="B22" s="87"/>
      <c r="C22" s="87"/>
      <c r="D22" s="87"/>
      <c r="E22" s="87"/>
      <c r="F22" s="87"/>
      <c r="G22" s="87"/>
      <c r="H22" s="87"/>
      <c r="I22" s="87"/>
      <c r="J22" s="86"/>
    </row>
    <row r="23" spans="1:10" ht="15.75" x14ac:dyDescent="0.25">
      <c r="A23" s="40"/>
      <c r="B23" s="32" t="s">
        <v>57</v>
      </c>
      <c r="C23" s="90"/>
      <c r="D23" s="91"/>
      <c r="E23" s="91"/>
      <c r="F23" s="32"/>
      <c r="G23" s="87"/>
      <c r="H23" s="87"/>
      <c r="I23" s="87"/>
      <c r="J23" s="86"/>
    </row>
    <row r="24" spans="1:10" ht="20.25" customHeight="1" x14ac:dyDescent="0.2">
      <c r="A24" s="40"/>
      <c r="B24" s="143" t="s">
        <v>58</v>
      </c>
      <c r="C24" s="143"/>
      <c r="D24" s="40"/>
      <c r="E24" s="36" t="s">
        <v>59</v>
      </c>
      <c r="F24" s="86"/>
      <c r="G24" s="86"/>
      <c r="H24" s="86"/>
      <c r="I24" s="86"/>
      <c r="J24" s="86"/>
    </row>
    <row r="25" spans="1:10" x14ac:dyDescent="0.2">
      <c r="A25" s="40"/>
      <c r="B25" s="37" t="s">
        <v>62</v>
      </c>
      <c r="C25" s="92"/>
      <c r="D25" s="40"/>
      <c r="E25" s="38" t="s">
        <v>63</v>
      </c>
      <c r="F25" s="86"/>
      <c r="G25" s="86"/>
      <c r="H25" s="86"/>
      <c r="I25" s="86"/>
      <c r="J25" s="86"/>
    </row>
    <row r="26" spans="1:10" x14ac:dyDescent="0.2">
      <c r="A26" s="40"/>
      <c r="B26" s="144" t="s">
        <v>61</v>
      </c>
      <c r="C26" s="92"/>
      <c r="D26" s="40"/>
      <c r="E26" s="144" t="s">
        <v>60</v>
      </c>
      <c r="F26" s="86"/>
      <c r="G26" s="86"/>
      <c r="H26" s="86"/>
      <c r="I26" s="86"/>
      <c r="J26" s="86"/>
    </row>
    <row r="27" spans="1:10" x14ac:dyDescent="0.2">
      <c r="A27" s="40"/>
      <c r="B27" s="86"/>
      <c r="C27" s="95"/>
      <c r="D27" s="87"/>
      <c r="E27" s="86"/>
      <c r="F27" s="86"/>
      <c r="G27" s="86"/>
      <c r="H27" s="86"/>
      <c r="I27" s="86"/>
      <c r="J27" s="86"/>
    </row>
    <row r="28" spans="1:10" ht="40.5" customHeight="1" x14ac:dyDescent="0.2">
      <c r="B28" s="139" t="s">
        <v>56</v>
      </c>
      <c r="C28" s="139"/>
      <c r="D28" s="139"/>
      <c r="E28" s="139"/>
      <c r="F28" s="139"/>
      <c r="G28" s="139"/>
      <c r="H28" s="139"/>
      <c r="I28" s="139"/>
      <c r="J28" s="139"/>
    </row>
    <row r="29" spans="1:10" s="41" customFormat="1" x14ac:dyDescent="0.2"/>
    <row r="30" spans="1:10" s="41" customFormat="1" x14ac:dyDescent="0.2"/>
    <row r="31" spans="1:10" s="41" customFormat="1" x14ac:dyDescent="0.2"/>
    <row r="32" spans="1:10" s="41" customFormat="1" x14ac:dyDescent="0.2"/>
    <row r="33" s="41" customFormat="1" x14ac:dyDescent="0.2"/>
    <row r="34" s="41" customFormat="1" x14ac:dyDescent="0.2"/>
    <row r="35" s="41" customFormat="1" x14ac:dyDescent="0.2"/>
    <row r="36" s="41" customFormat="1" x14ac:dyDescent="0.2"/>
    <row r="37" s="41" customFormat="1" x14ac:dyDescent="0.2"/>
    <row r="38" s="41" customFormat="1" x14ac:dyDescent="0.2"/>
    <row r="39" s="41" customFormat="1" x14ac:dyDescent="0.2"/>
    <row r="40" s="41" customFormat="1" x14ac:dyDescent="0.2"/>
    <row r="41" s="41" customFormat="1" x14ac:dyDescent="0.2"/>
    <row r="42" s="41" customFormat="1" x14ac:dyDescent="0.2"/>
    <row r="43" s="41" customFormat="1" x14ac:dyDescent="0.2"/>
    <row r="44" s="41" customFormat="1" x14ac:dyDescent="0.2"/>
    <row r="45" s="41" customFormat="1" x14ac:dyDescent="0.2"/>
    <row r="46" s="41" customFormat="1" x14ac:dyDescent="0.2"/>
    <row r="47" s="41" customFormat="1" x14ac:dyDescent="0.2"/>
    <row r="48" s="41" customFormat="1" x14ac:dyDescent="0.2"/>
    <row r="49" s="41" customFormat="1" x14ac:dyDescent="0.2"/>
    <row r="50" s="41" customFormat="1" x14ac:dyDescent="0.2"/>
    <row r="51" s="41" customFormat="1" x14ac:dyDescent="0.2"/>
    <row r="52" s="41" customFormat="1" x14ac:dyDescent="0.2"/>
    <row r="53" s="41" customFormat="1" x14ac:dyDescent="0.2"/>
    <row r="54" s="41" customFormat="1" x14ac:dyDescent="0.2"/>
    <row r="55" s="41" customFormat="1" x14ac:dyDescent="0.2"/>
    <row r="56" s="41" customFormat="1" x14ac:dyDescent="0.2"/>
    <row r="57" s="41" customFormat="1" x14ac:dyDescent="0.2"/>
    <row r="58" s="41" customFormat="1" x14ac:dyDescent="0.2"/>
    <row r="59" s="41" customFormat="1" x14ac:dyDescent="0.2"/>
    <row r="60" s="41" customFormat="1" x14ac:dyDescent="0.2"/>
  </sheetData>
  <sheetProtection algorithmName="SHA-512" hashValue="Eg3L5njoLvnFo8hc0g3sWDx8MwyORc+nzXcRlsAzPklUfwc/TDo5mte6+wJ+Se6/WIVskP/R1dffsBelS/Juig==" saltValue="A01tcYs9d4Lqp6ekZRWmSA==" spinCount="100000" sheet="1" objects="1" scenarios="1"/>
  <mergeCells count="3">
    <mergeCell ref="E16:G16"/>
    <mergeCell ref="B28:J28"/>
    <mergeCell ref="B24:C24"/>
  </mergeCells>
  <hyperlinks>
    <hyperlink ref="B26" r:id="rId1" xr:uid="{8FB3CA87-C32C-477C-9C42-F3CBF4AA2E56}"/>
    <hyperlink ref="E26" r:id="rId2" xr:uid="{58D44152-EBD4-4FE9-ADEA-DEE8D3D66433}"/>
  </hyperlinks>
  <pageMargins left="0.75" right="0.75" top="1" bottom="1" header="0.5" footer="0.5"/>
  <pageSetup paperSize="0" orientation="portrait" horizontalDpi="0" verticalDpi="0" copies="0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Dysberäkning</vt:lpstr>
      <vt:lpstr>Dysval</vt:lpstr>
      <vt:lpstr>Flödesvarvtal</vt:lpstr>
      <vt:lpstr>Tryckfall</vt:lpstr>
      <vt:lpstr>Omvandlingstabeller</vt:lpstr>
    </vt:vector>
  </TitlesOfParts>
  <Manager/>
  <Company>Microsoft Corporation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Sandra Fundin</cp:lastModifiedBy>
  <cp:revision>1</cp:revision>
  <cp:lastPrinted>2002-06-15T16:33:07Z</cp:lastPrinted>
  <dcterms:created xsi:type="dcterms:W3CDTF">1996-11-28T13:12:19Z</dcterms:created>
  <dcterms:modified xsi:type="dcterms:W3CDTF">2023-05-17T06:45:15Z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27D2EEAC51434E1EA8B7568629BDA1E3</vt:lpwstr>
  </property>
</Properties>
</file>